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85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Sheet-1'!$A$1:$E$58</definedName>
    <definedName name="_xlnm.Print_Area" localSheetId="1">'Income Statement-2'!$A$1:$E$45</definedName>
  </definedNames>
  <calcPr fullCalcOnLoad="1"/>
</workbook>
</file>

<file path=xl/sharedStrings.xml><?xml version="1.0" encoding="utf-8"?>
<sst xmlns="http://schemas.openxmlformats.org/spreadsheetml/2006/main" count="489" uniqueCount="210">
  <si>
    <t>NEW JERSEY INSURANCE UNDERWRITING ASSOCIATION</t>
  </si>
  <si>
    <t>BALANCE SHEET</t>
  </si>
  <si>
    <t>AT JUNE 30, 2020</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</si>
  <si>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</si>
  <si>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</si>
  <si>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</si>
  <si>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</si>
  <si>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</si>
  <si>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</si>
  <si>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</si>
  <si>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</si>
  <si>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</si>
  <si>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</si>
  <si>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</si>
  <si>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</si>
  <si>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</si>
  <si>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SUNDRY RECEIVABLE</t>
  </si>
  <si>
    <t xml:space="preserve">          TOTAL ASSETS</t>
  </si>
  <si>
    <t>LIABILITIES</t>
  </si>
  <si>
    <t xml:space="preserve">      POST RETIREMENT BENEFITS (other than pensions)</t>
  </si>
  <si>
    <t xml:space="preserve">      DEFINED BENEFIT PENSION PLAN</t>
  </si>
  <si>
    <t xml:space="preserve">      AMOUNTS HELD FOR OTHERS</t>
  </si>
  <si>
    <t xml:space="preserve">      PAYABLE FOR SECURITIES</t>
  </si>
  <si>
    <t xml:space="preserve">      ADVANCE PREMIUMS</t>
  </si>
  <si>
    <t xml:space="preserve">      RETURN PREMIUMS</t>
  </si>
  <si>
    <t xml:space="preserve">      OTHER PAYABLES</t>
  </si>
  <si>
    <t xml:space="preserve"> </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</si>
  <si>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</si>
  <si>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</si>
  <si>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</si>
  <si>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</si>
  <si>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</si>
  <si>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</si>
  <si>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</si>
  <si>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</si>
  <si>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</si>
  <si>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</si>
  <si>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</si>
  <si>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</si>
  <si>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</si>
  <si>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JUNE 30, 2020</t>
  </si>
  <si>
    <t>TOTAL LIABILITIES PLUS EQUITY ACCOUNT</t>
  </si>
  <si>
    <t xml:space="preserve"> INCOME STATEMENT</t>
  </si>
  <si>
    <t>JUNE 30, 2020</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</si>
  <si>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</si>
  <si>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</si>
  <si>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</si>
  <si>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</si>
  <si>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</si>
  <si>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</si>
  <si>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</si>
  <si>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</si>
  <si>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</si>
  <si>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</si>
  <si>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</si>
  <si>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LOSS</t>
  </si>
  <si>
    <t>INVESTMENT INCOME</t>
  </si>
  <si>
    <t xml:space="preserve">     NET INVESTMENT INCOME EARNED</t>
  </si>
  <si>
    <r>
      <t xml:space="preserve">     NET REALIZED CAPITAL GAIN</t>
    </r>
    <r>
      <rPr>
        <sz val="11"/>
        <color indexed="10"/>
        <rFont val="Century Schoolbook"/>
        <family val="1"/>
      </rPr>
      <t xml:space="preserve"> </t>
    </r>
  </si>
  <si>
    <t xml:space="preserve">         NET INVESTMENT GAIN</t>
  </si>
  <si>
    <t>OTHER INCOME</t>
  </si>
  <si>
    <t xml:space="preserve">       OTHER INCOME</t>
  </si>
  <si>
    <t xml:space="preserve">       INSTALLMENT SERVICE FEE</t>
  </si>
  <si>
    <t xml:space="preserve">         TOTAL OTHER INCOME</t>
  </si>
  <si>
    <t xml:space="preserve"> NET LOSS</t>
  </si>
  <si>
    <t xml:space="preserve">     NET EQUITY - PRIOR</t>
  </si>
  <si>
    <t xml:space="preserve">     NET LOSS FOR PERIOD</t>
  </si>
  <si>
    <t xml:space="preserve">     CHANGE IN NONADMITTED ASSETS</t>
  </si>
  <si>
    <t xml:space="preserve">     CHANGE IN NET UNREALIZED CAPITAL GAIN</t>
  </si>
  <si>
    <t>CHANGE IN EQUITY</t>
  </si>
  <si>
    <t>NET EQUITY AT JUNE 30, 2020</t>
  </si>
  <si>
    <t xml:space="preserve"> EQUITY ACCOUNT</t>
  </si>
  <si>
    <t>QTD PERIOD ENDED  JUNE 30, 2020</t>
  </si>
  <si>
    <t>POLICY YEAR 2020</t>
  </si>
  <si>
    <t>POLICY YEAR 2019</t>
  </si>
  <si>
    <t>POLICY YEAR 2018</t>
  </si>
  <si>
    <t>POLICY YEAR 2017</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</si>
  <si>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</si>
  <si>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</si>
  <si>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</si>
  <si>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</si>
  <si>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</si>
  <si>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</si>
  <si>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</si>
  <si>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</si>
  <si>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</si>
  <si>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</si>
  <si>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</si>
  <si>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</si>
  <si>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</si>
  <si>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</si>
  <si>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</si>
  <si>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</si>
  <si>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</si>
  <si>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</si>
  <si>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</si>
  <si>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</si>
  <si>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</si>
  <si>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</si>
  <si>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</si>
  <si>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</si>
  <si>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</si>
  <si>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</si>
  <si>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</si>
  <si>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</si>
  <si>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</si>
  <si>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</si>
  <si>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</si>
  <si>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</si>
  <si>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JUNE 30, 2020</t>
  </si>
  <si>
    <t>UNDERWRITING STATEMENT</t>
  </si>
  <si>
    <t>EARNED/INCURRED BASIS</t>
  </si>
  <si>
    <t>QTD PERIOD ENDING JUNE 30, 2020</t>
  </si>
  <si>
    <t/>
  </si>
  <si>
    <t>06-30-20</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</si>
  <si>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</si>
  <si>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</si>
  <si>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</si>
  <si>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</si>
  <si>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</si>
  <si>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</si>
  <si>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</si>
  <si>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</si>
  <si>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</si>
  <si>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</si>
  <si>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</si>
  <si>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</si>
  <si>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</si>
  <si>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</si>
  <si>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</si>
  <si>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</si>
  <si>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</si>
  <si>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</si>
  <si>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</si>
  <si>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</si>
  <si>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</si>
  <si>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</si>
  <si>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</si>
  <si>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</si>
  <si>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</si>
  <si>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</si>
  <si>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</si>
  <si>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</si>
  <si>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</si>
  <si>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</si>
  <si>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</si>
  <si>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</si>
  <si>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</si>
  <si>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</si>
  <si>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</si>
  <si>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</si>
  <si>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</si>
  <si>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</si>
  <si>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</si>
  <si>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</si>
  <si>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</si>
  <si>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</si>
  <si>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Loss</t>
  </si>
  <si>
    <t>YTD PERIOD ENDING JUNE 30, 2020</t>
  </si>
  <si>
    <t>STATISTICAL REPORT ON PREMIUMS</t>
  </si>
  <si>
    <t>*SEE NOTE BELOW</t>
  </si>
  <si>
    <t>WRITTEN PREMIUMS</t>
  </si>
  <si>
    <t xml:space="preserve">     FIRE</t>
  </si>
  <si>
    <t xml:space="preserve">     ALLIED </t>
  </si>
  <si>
    <t xml:space="preserve">     CRIME</t>
  </si>
  <si>
    <t xml:space="preserve">            TOTAL</t>
  </si>
  <si>
    <t>CURRENT UNEARNED PREMIUM RESERVE              @ 06-30-20</t>
  </si>
  <si>
    <t xml:space="preserve">    ALLIED </t>
  </si>
  <si>
    <t xml:space="preserve">    CRIME</t>
  </si>
  <si>
    <t>PRIOR UNEARNED PREMIUM RESERVE                     @ 03-31-20</t>
  </si>
  <si>
    <t>EARNED PREMIUM</t>
  </si>
  <si>
    <t>*Note: The Terrorism Risk Insurance Program Reauthorization Act of 2007 requires insurers to report direct earned premium for commercial business written.                                                         This amount is shown on page 8.</t>
  </si>
  <si>
    <t>PRIOR UNEARNED PREMIUM RESERVE                     @ 12-31-19</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</si>
  <si>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</si>
  <si>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1-4 Family Tenant-Occupied</t>
  </si>
  <si>
    <t>Commercial</t>
  </si>
  <si>
    <t>Total TRIA</t>
  </si>
  <si>
    <r>
      <t xml:space="preserve">       1Q19      </t>
    </r>
    <r>
      <rPr>
        <sz val="9"/>
        <rFont val="Century Schoolbook"/>
        <family val="1"/>
      </rPr>
      <t>$68,105</t>
    </r>
  </si>
  <si>
    <r>
      <t xml:space="preserve">       1Q20      </t>
    </r>
    <r>
      <rPr>
        <sz val="9"/>
        <rFont val="Century Schoolbook"/>
        <family val="1"/>
      </rPr>
      <t>$61,243</t>
    </r>
  </si>
  <si>
    <r>
      <t xml:space="preserve">       2Q19      </t>
    </r>
    <r>
      <rPr>
        <sz val="9"/>
        <rFont val="Century Schoolbook"/>
        <family val="1"/>
      </rPr>
      <t>$64,508</t>
    </r>
  </si>
  <si>
    <r>
      <t xml:space="preserve">       2Q20      </t>
    </r>
    <r>
      <rPr>
        <sz val="9"/>
        <rFont val="Century Schoolbook"/>
        <family val="1"/>
      </rPr>
      <t>$57,482</t>
    </r>
  </si>
  <si>
    <r>
      <t xml:space="preserve">       3Q19      </t>
    </r>
    <r>
      <rPr>
        <sz val="9"/>
        <rFont val="Century Schoolbook"/>
        <family val="1"/>
      </rPr>
      <t>$65,122</t>
    </r>
  </si>
  <si>
    <r>
      <t xml:space="preserve">       4Q19      </t>
    </r>
    <r>
      <rPr>
        <sz val="9"/>
        <rFont val="Century Schoolbook"/>
        <family val="1"/>
      </rPr>
      <t>$65,924</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</si>
  <si>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</si>
  <si>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</si>
  <si>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QTD PERIOD ENDED JUNE 30, 2020</t>
  </si>
  <si>
    <t xml:space="preserve">PAID LOSSES </t>
  </si>
  <si>
    <t>Net of Salvage &amp; Subrogation Received</t>
  </si>
  <si>
    <t xml:space="preserve">      FIRE</t>
  </si>
  <si>
    <t>CURRENT CASE BASIS RESERVES (06-30-20)</t>
  </si>
  <si>
    <t xml:space="preserve">       FIRE</t>
  </si>
  <si>
    <t xml:space="preserve">       ALLIED </t>
  </si>
  <si>
    <t xml:space="preserve">       CRIME</t>
  </si>
  <si>
    <t>CURRENT I.B.N.R. RESERVES (06-30-20)</t>
  </si>
  <si>
    <t>PRIOR LOSS RESERVES (03-31-20)</t>
  </si>
  <si>
    <t>(Including I.B.N.R. Reserves)</t>
  </si>
  <si>
    <t>INCURRED LOSSES</t>
  </si>
  <si>
    <t>YTD PERIOD ENDED JUNE 30, 2020</t>
  </si>
  <si>
    <t>PRIOR LOSS RESERVES (12-31-19)</t>
  </si>
  <si>
    <t>STATISTICAL REPORT ON LOSS EXPENSES</t>
  </si>
  <si>
    <t>(INCLUDES ALLOCATED AND UNALLOCATED LOSS EXPENSES)</t>
  </si>
  <si>
    <t>LOSS EXPENSES PAID                                      (ALAE AND ULAE)</t>
  </si>
  <si>
    <t>FIRE</t>
  </si>
  <si>
    <t xml:space="preserve">ALLIED </t>
  </si>
  <si>
    <t>CRIME</t>
  </si>
  <si>
    <t>CURRENT LOSS EXPENSE RESERVES               @ 06-30-20</t>
  </si>
  <si>
    <t>PRIOR LOSS  EXPENSE RESERVES                     @ 03-31-20</t>
  </si>
  <si>
    <t>ALLIED</t>
  </si>
  <si>
    <t>ALAE &amp; ULAE LOSS EXPENSES  INCURRED</t>
  </si>
  <si>
    <t>PRIOR LOSS  EXPENSE RESERVES                     @ 12-31-19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</si>
</sst>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 ;[Red]\ \(0%\)"/>
    <numFmt numFmtId="166" formatCode="&quot;$&quot;#,##0;[Red]&quot;$&quot;#,##0"/>
    <numFmt numFmtId="167" formatCode="&quot;$&quot;#,##0.000_);\(&quot;$&quot;#,##0.000\)"/>
  </numFmts>
  <fonts count="69">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54"/>
      <color indexed="10"/>
      <name val="Calibri"/>
      <family val="2"/>
    </font>
    <font>
      <i/>
      <sz val="10"/>
      <color indexed="8"/>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sz val="11"/>
      <color theme="0"/>
      <name val="Century Schoolbook"/>
      <family val="1"/>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right style="thin"/>
      <top style="thin"/>
      <bottom style="double"/>
    </border>
    <border>
      <left style="thin"/>
      <right/>
      <top style="thin"/>
      <bottom/>
    </border>
    <border>
      <left/>
      <right/>
      <top style="thin"/>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05">
    <xf numFmtId="0" fontId="0" fillId="0" borderId="0" xfId="0" applyFont="1" applyAlignment="1">
      <alignment/>
    </xf>
    <xf numFmtId="0" fontId="4" fillId="0" borderId="0" xfId="59" applyFont="1">
      <alignment/>
      <protection/>
    </xf>
    <xf numFmtId="0" fontId="7" fillId="0" borderId="0" xfId="59" applyFont="1">
      <alignment/>
      <protection/>
    </xf>
    <xf numFmtId="0" fontId="66" fillId="0" borderId="0" xfId="59" applyFont="1" applyAlignment="1">
      <alignment horizontal="center"/>
      <protection/>
    </xf>
    <xf numFmtId="7" fontId="7" fillId="0" borderId="0" xfId="59" applyNumberFormat="1" applyFont="1" applyAlignment="1" quotePrefix="1">
      <alignment horizontal="center"/>
      <protection/>
    </xf>
    <xf numFmtId="7" fontId="8" fillId="0" borderId="0" xfId="59" applyNumberFormat="1" applyFont="1">
      <alignment/>
      <protection/>
    </xf>
    <xf numFmtId="5" fontId="9" fillId="33" borderId="0" xfId="44" applyNumberFormat="1" applyFont="1" applyFill="1" applyBorder="1" applyAlignment="1">
      <alignment horizontal="center" wrapText="1"/>
    </xf>
    <xf numFmtId="0" fontId="8" fillId="0" borderId="0" xfId="59" applyFont="1">
      <alignment/>
      <protection/>
    </xf>
    <xf numFmtId="7" fontId="10" fillId="0" borderId="0" xfId="59" applyNumberFormat="1" applyFont="1" applyAlignment="1">
      <alignment horizontal="left" wrapText="1"/>
      <protection/>
    </xf>
    <xf numFmtId="5" fontId="8" fillId="0" borderId="10" xfId="44" applyNumberFormat="1" applyFont="1" applyFill="1" applyBorder="1" applyAlignment="1">
      <alignment horizontal="right"/>
    </xf>
    <xf numFmtId="7" fontId="8" fillId="0" borderId="0" xfId="48" applyNumberFormat="1" applyFont="1" applyFill="1" applyBorder="1" applyAlignment="1">
      <alignment horizontal="left"/>
    </xf>
    <xf numFmtId="5" fontId="8" fillId="0" borderId="11" xfId="45" applyNumberFormat="1" applyFont="1" applyFill="1" applyBorder="1" applyAlignment="1">
      <alignment horizontal="right"/>
    </xf>
    <xf numFmtId="43" fontId="11" fillId="0" borderId="11" xfId="44" applyFont="1" applyFill="1" applyBorder="1" applyAlignment="1">
      <alignment horizontal="right"/>
    </xf>
    <xf numFmtId="164" fontId="8" fillId="0" borderId="11" xfId="45" applyNumberFormat="1" applyFont="1" applyFill="1" applyBorder="1" applyAlignment="1">
      <alignment horizontal="right"/>
    </xf>
    <xf numFmtId="43" fontId="11" fillId="0" borderId="11" xfId="45" applyFont="1" applyFill="1" applyBorder="1" applyAlignment="1">
      <alignment horizontal="right"/>
    </xf>
    <xf numFmtId="164" fontId="8" fillId="0" borderId="11" xfId="44" applyNumberFormat="1" applyFont="1" applyFill="1" applyBorder="1" applyAlignment="1">
      <alignment horizontal="right"/>
    </xf>
    <xf numFmtId="43" fontId="8" fillId="0" borderId="0" xfId="59" applyNumberFormat="1" applyFont="1">
      <alignment/>
      <protection/>
    </xf>
    <xf numFmtId="7" fontId="11" fillId="0" borderId="0" xfId="48" applyNumberFormat="1" applyFont="1" applyFill="1" applyBorder="1" applyAlignment="1">
      <alignment horizontal="center" wrapText="1"/>
    </xf>
    <xf numFmtId="5" fontId="11" fillId="0" borderId="12" xfId="44" applyNumberFormat="1" applyFont="1" applyFill="1" applyBorder="1" applyAlignment="1">
      <alignment horizontal="right"/>
    </xf>
    <xf numFmtId="43" fontId="8" fillId="0" borderId="0" xfId="44" applyFont="1" applyFill="1" applyBorder="1" applyAlignment="1">
      <alignment horizontal="right"/>
    </xf>
    <xf numFmtId="5" fontId="11" fillId="0" borderId="0" xfId="44" applyNumberFormat="1" applyFont="1" applyFill="1" applyBorder="1" applyAlignment="1">
      <alignment horizontal="right"/>
    </xf>
    <xf numFmtId="7" fontId="10" fillId="0" borderId="0" xfId="48" applyNumberFormat="1" applyFont="1" applyFill="1" applyBorder="1" applyAlignment="1">
      <alignment horizontal="left" wrapText="1"/>
    </xf>
    <xf numFmtId="5" fontId="8" fillId="0" borderId="0" xfId="44" applyNumberFormat="1" applyFont="1" applyFill="1" applyBorder="1" applyAlignment="1">
      <alignment horizontal="right"/>
    </xf>
    <xf numFmtId="41" fontId="8" fillId="0" borderId="0" xfId="44" applyNumberFormat="1" applyFont="1" applyFill="1" applyBorder="1" applyAlignment="1">
      <alignment horizontal="right"/>
    </xf>
    <xf numFmtId="41" fontId="8" fillId="0" borderId="13" xfId="44" applyNumberFormat="1" applyFont="1" applyFill="1" applyBorder="1" applyAlignment="1">
      <alignment horizontal="right"/>
    </xf>
    <xf numFmtId="5" fontId="8" fillId="0" borderId="0" xfId="44" applyNumberFormat="1" applyFont="1" applyBorder="1" applyAlignment="1">
      <alignment horizontal="right"/>
    </xf>
    <xf numFmtId="164" fontId="11" fillId="0" borderId="0" xfId="44" applyNumberFormat="1" applyFont="1" applyFill="1" applyBorder="1" applyAlignment="1">
      <alignment horizontal="right"/>
    </xf>
    <xf numFmtId="7" fontId="8" fillId="0" borderId="0" xfId="48" applyNumberFormat="1" applyFont="1" applyFill="1" applyBorder="1" applyAlignment="1">
      <alignment horizontal="right" wrapText="1"/>
    </xf>
    <xf numFmtId="38" fontId="8" fillId="0" borderId="0" xfId="59" applyNumberFormat="1" applyFont="1">
      <alignment/>
      <protection/>
    </xf>
    <xf numFmtId="165" fontId="8" fillId="0" borderId="0" xfId="59" applyNumberFormat="1" applyFont="1" applyAlignment="1">
      <alignment horizontal="center"/>
      <protection/>
    </xf>
    <xf numFmtId="7" fontId="11" fillId="0" borderId="0" xfId="48" applyNumberFormat="1" applyFont="1" applyFill="1" applyBorder="1" applyAlignment="1">
      <alignment horizontal="left"/>
    </xf>
    <xf numFmtId="5" fontId="11" fillId="0" borderId="13" xfId="44" applyNumberFormat="1" applyFont="1" applyFill="1" applyBorder="1" applyAlignment="1">
      <alignment horizontal="right"/>
    </xf>
    <xf numFmtId="164" fontId="11" fillId="0" borderId="14" xfId="44" applyNumberFormat="1" applyFont="1" applyFill="1" applyBorder="1" applyAlignment="1">
      <alignment horizontal="right"/>
    </xf>
    <xf numFmtId="38" fontId="11" fillId="0" borderId="0" xfId="44" applyNumberFormat="1" applyFont="1" applyFill="1" applyBorder="1" applyAlignment="1">
      <alignment horizontal="right"/>
    </xf>
    <xf numFmtId="5" fontId="8" fillId="0" borderId="0" xfId="44" applyNumberFormat="1" applyFont="1" applyAlignment="1">
      <alignment horizontal="right"/>
    </xf>
    <xf numFmtId="5" fontId="8" fillId="0" borderId="0" xfId="59" applyNumberFormat="1" applyFont="1">
      <alignment/>
      <protection/>
    </xf>
    <xf numFmtId="166" fontId="11" fillId="0" borderId="15" xfId="49" applyNumberFormat="1" applyFont="1" applyFill="1" applyBorder="1" applyAlignment="1">
      <alignment horizontal="right"/>
    </xf>
    <xf numFmtId="42" fontId="8" fillId="0" borderId="0" xfId="48" applyFont="1" applyFill="1" applyAlignment="1">
      <alignment horizontal="right" wrapText="1"/>
    </xf>
    <xf numFmtId="5" fontId="8" fillId="0" borderId="0" xfId="44" applyNumberFormat="1" applyFont="1" applyFill="1" applyAlignment="1">
      <alignment horizontal="right"/>
    </xf>
    <xf numFmtId="0" fontId="12" fillId="0" borderId="0" xfId="59" applyFont="1">
      <alignment/>
      <protection/>
    </xf>
    <xf numFmtId="5" fontId="12" fillId="0" borderId="0" xfId="44" applyNumberFormat="1" applyFont="1" applyAlignment="1">
      <alignment horizontal="right"/>
    </xf>
    <xf numFmtId="5" fontId="12" fillId="0" borderId="0" xfId="44" applyNumberFormat="1" applyFont="1" applyAlignment="1" quotePrefix="1">
      <alignment horizontal="right"/>
    </xf>
    <xf numFmtId="0" fontId="13" fillId="0" borderId="0" xfId="59" applyFont="1">
      <alignment/>
      <protection/>
    </xf>
    <xf numFmtId="5" fontId="13" fillId="0" borderId="0" xfId="44" applyNumberFormat="1" applyFont="1" applyAlignment="1">
      <alignment horizontal="right"/>
    </xf>
    <xf numFmtId="5" fontId="13" fillId="0" borderId="0" xfId="44" applyNumberFormat="1" applyFont="1" applyAlignment="1" quotePrefix="1">
      <alignment horizontal="right"/>
    </xf>
    <xf numFmtId="0" fontId="11" fillId="0" borderId="0" xfId="59" applyFont="1">
      <alignment/>
      <protection/>
    </xf>
    <xf numFmtId="0" fontId="5" fillId="0" borderId="0" xfId="59" applyFont="1">
      <alignment/>
      <protection/>
    </xf>
    <xf numFmtId="0" fontId="14" fillId="0" borderId="0" xfId="59" applyFont="1">
      <alignment/>
      <protection/>
    </xf>
    <xf numFmtId="7" fontId="6" fillId="0" borderId="0" xfId="59" applyNumberFormat="1" applyFont="1" applyAlignment="1">
      <alignment horizontal="centerContinuous"/>
      <protection/>
    </xf>
    <xf numFmtId="7" fontId="14" fillId="0" borderId="0" xfId="44" applyNumberFormat="1" applyFont="1" applyBorder="1" applyAlignment="1">
      <alignment horizontal="centerContinuous"/>
    </xf>
    <xf numFmtId="7" fontId="11" fillId="33" borderId="13" xfId="44" applyNumberFormat="1" applyFont="1" applyFill="1" applyBorder="1" applyAlignment="1">
      <alignment horizontal="centerContinuous"/>
    </xf>
    <xf numFmtId="7" fontId="11" fillId="33" borderId="0" xfId="44" applyNumberFormat="1" applyFont="1" applyFill="1" applyBorder="1" applyAlignment="1">
      <alignment horizontal="centerContinuous"/>
    </xf>
    <xf numFmtId="7" fontId="10" fillId="0" borderId="0" xfId="44" applyNumberFormat="1" applyFont="1" applyBorder="1" applyAlignment="1">
      <alignment/>
    </xf>
    <xf numFmtId="7" fontId="10" fillId="0" borderId="16" xfId="44" applyNumberFormat="1" applyFont="1" applyBorder="1" applyAlignment="1">
      <alignment/>
    </xf>
    <xf numFmtId="7" fontId="10" fillId="0" borderId="0" xfId="59" applyNumberFormat="1" applyFont="1">
      <alignment/>
      <protection/>
    </xf>
    <xf numFmtId="7" fontId="10" fillId="0" borderId="17" xfId="44" applyNumberFormat="1" applyFont="1" applyBorder="1" applyAlignment="1">
      <alignment/>
    </xf>
    <xf numFmtId="7" fontId="8" fillId="0" borderId="0" xfId="44" applyNumberFormat="1" applyFont="1" applyBorder="1" applyAlignment="1">
      <alignment/>
    </xf>
    <xf numFmtId="5" fontId="11" fillId="0" borderId="17" xfId="44" applyNumberFormat="1" applyFont="1" applyBorder="1" applyAlignment="1">
      <alignment/>
    </xf>
    <xf numFmtId="7" fontId="8" fillId="0" borderId="17" xfId="44" applyNumberFormat="1" applyFont="1" applyBorder="1" applyAlignment="1">
      <alignment/>
    </xf>
    <xf numFmtId="164" fontId="8" fillId="0" borderId="0" xfId="44" applyNumberFormat="1" applyFont="1" applyBorder="1" applyAlignment="1">
      <alignment/>
    </xf>
    <xf numFmtId="7" fontId="11" fillId="0" borderId="17" xfId="44" applyNumberFormat="1" applyFont="1" applyBorder="1" applyAlignment="1">
      <alignment/>
    </xf>
    <xf numFmtId="164" fontId="8" fillId="0" borderId="13" xfId="44" applyNumberFormat="1" applyFont="1" applyBorder="1" applyAlignment="1">
      <alignment/>
    </xf>
    <xf numFmtId="7" fontId="11" fillId="0" borderId="0" xfId="44" applyNumberFormat="1" applyFont="1" applyBorder="1" applyAlignment="1">
      <alignment/>
    </xf>
    <xf numFmtId="164" fontId="8" fillId="0" borderId="18" xfId="44" applyNumberFormat="1" applyFont="1" applyBorder="1" applyAlignment="1">
      <alignment/>
    </xf>
    <xf numFmtId="164" fontId="8" fillId="0" borderId="17" xfId="44" applyNumberFormat="1" applyFont="1" applyBorder="1" applyAlignment="1">
      <alignment/>
    </xf>
    <xf numFmtId="38" fontId="8" fillId="0" borderId="17" xfId="44" applyNumberFormat="1" applyFont="1" applyBorder="1" applyAlignment="1">
      <alignment/>
    </xf>
    <xf numFmtId="43" fontId="11" fillId="0" borderId="17" xfId="44" applyFont="1" applyBorder="1" applyAlignment="1">
      <alignment/>
    </xf>
    <xf numFmtId="38" fontId="8" fillId="0" borderId="13" xfId="44" applyNumberFormat="1" applyFont="1" applyBorder="1" applyAlignment="1">
      <alignment/>
    </xf>
    <xf numFmtId="43" fontId="8" fillId="0" borderId="17" xfId="44" applyFont="1" applyBorder="1" applyAlignment="1">
      <alignment/>
    </xf>
    <xf numFmtId="38" fontId="8" fillId="0" borderId="19" xfId="44" applyNumberFormat="1" applyFont="1" applyBorder="1" applyAlignment="1">
      <alignment/>
    </xf>
    <xf numFmtId="8" fontId="8" fillId="0" borderId="0" xfId="59" applyNumberFormat="1" applyFont="1">
      <alignment/>
      <protection/>
    </xf>
    <xf numFmtId="43" fontId="11" fillId="0" borderId="20" xfId="44" applyFont="1" applyBorder="1" applyAlignment="1">
      <alignment/>
    </xf>
    <xf numFmtId="38" fontId="8" fillId="0" borderId="0" xfId="44" applyNumberFormat="1" applyFont="1" applyBorder="1" applyAlignment="1">
      <alignment/>
    </xf>
    <xf numFmtId="7" fontId="8" fillId="0" borderId="0" xfId="0" applyNumberFormat="1" applyFont="1" applyAlignment="1">
      <alignment/>
    </xf>
    <xf numFmtId="43" fontId="8" fillId="0" borderId="0" xfId="44" applyFont="1" applyBorder="1" applyAlignment="1">
      <alignment/>
    </xf>
    <xf numFmtId="43" fontId="8" fillId="0" borderId="21" xfId="44" applyFont="1" applyBorder="1" applyAlignment="1">
      <alignment/>
    </xf>
    <xf numFmtId="7" fontId="11" fillId="0" borderId="0" xfId="59" applyNumberFormat="1" applyFont="1">
      <alignment/>
      <protection/>
    </xf>
    <xf numFmtId="7" fontId="8" fillId="0" borderId="18" xfId="44" applyNumberFormat="1" applyFont="1" applyBorder="1" applyAlignment="1">
      <alignment/>
    </xf>
    <xf numFmtId="0" fontId="16" fillId="0" borderId="0" xfId="59" applyFont="1">
      <alignment/>
      <protection/>
    </xf>
    <xf numFmtId="6" fontId="11" fillId="0" borderId="22" xfId="44" applyNumberFormat="1" applyFont="1" applyBorder="1" applyAlignment="1">
      <alignment/>
    </xf>
    <xf numFmtId="37" fontId="67" fillId="0" borderId="0" xfId="44" applyNumberFormat="1" applyFont="1" applyBorder="1" applyAlignment="1">
      <alignment horizontal="right"/>
    </xf>
    <xf numFmtId="6" fontId="8" fillId="0" borderId="0" xfId="44" applyNumberFormat="1" applyFont="1" applyBorder="1" applyAlignment="1">
      <alignment/>
    </xf>
    <xf numFmtId="0" fontId="68" fillId="0" borderId="0" xfId="0" applyFont="1" applyAlignment="1">
      <alignment/>
    </xf>
    <xf numFmtId="0" fontId="18" fillId="0" borderId="0" xfId="59" applyFont="1">
      <alignment/>
      <protection/>
    </xf>
    <xf numFmtId="43" fontId="5" fillId="0" borderId="0" xfId="59" applyNumberFormat="1" applyFont="1" applyAlignment="1">
      <alignment horizontal="center"/>
      <protection/>
    </xf>
    <xf numFmtId="0" fontId="19" fillId="0" borderId="0" xfId="59" applyFont="1">
      <alignment/>
      <protection/>
    </xf>
    <xf numFmtId="43" fontId="5" fillId="0" borderId="0" xfId="59" applyNumberFormat="1" applyFont="1" applyAlignment="1">
      <alignment horizontal="centerContinuous"/>
      <protection/>
    </xf>
    <xf numFmtId="0" fontId="5" fillId="0" borderId="0" xfId="59" applyFont="1" applyAlignment="1">
      <alignment horizontal="centerContinuous"/>
      <protection/>
    </xf>
    <xf numFmtId="43" fontId="5" fillId="0" borderId="0" xfId="44" applyFont="1" applyFill="1" applyBorder="1" applyAlignment="1">
      <alignment horizontal="centerContinuous"/>
    </xf>
    <xf numFmtId="43" fontId="20" fillId="0" borderId="0" xfId="44" applyFont="1" applyBorder="1" applyAlignment="1">
      <alignment horizontal="centerContinuous"/>
    </xf>
    <xf numFmtId="43" fontId="20" fillId="0" borderId="0" xfId="44" applyFont="1" applyFill="1" applyBorder="1" applyAlignment="1">
      <alignment horizontal="centerContinuous"/>
    </xf>
    <xf numFmtId="0" fontId="20" fillId="0" borderId="0" xfId="59" applyFont="1">
      <alignment/>
      <protection/>
    </xf>
    <xf numFmtId="43" fontId="11" fillId="0" borderId="0" xfId="59" applyNumberFormat="1" applyFont="1" applyAlignment="1">
      <alignment horizontal="left" wrapText="1"/>
      <protection/>
    </xf>
    <xf numFmtId="43" fontId="21" fillId="33" borderId="0" xfId="44" applyFont="1" applyFill="1" applyBorder="1" applyAlignment="1">
      <alignment horizontal="center" wrapText="1"/>
    </xf>
    <xf numFmtId="0" fontId="11" fillId="0" borderId="0" xfId="59" applyFont="1" applyAlignment="1">
      <alignment horizontal="left" wrapText="1"/>
      <protection/>
    </xf>
    <xf numFmtId="43" fontId="10" fillId="0" borderId="0" xfId="59" applyNumberFormat="1" applyFont="1" applyAlignment="1">
      <alignment horizontal="left" wrapText="1"/>
      <protection/>
    </xf>
    <xf numFmtId="0" fontId="10" fillId="0" borderId="0" xfId="59" applyFont="1" applyAlignment="1">
      <alignment horizontal="left" wrapText="1"/>
      <protection/>
    </xf>
    <xf numFmtId="43" fontId="10" fillId="0" borderId="0" xfId="44" applyFont="1" applyFill="1" applyBorder="1" applyAlignment="1">
      <alignment horizontal="left" wrapText="1"/>
    </xf>
    <xf numFmtId="0" fontId="8" fillId="0" borderId="0" xfId="59" applyFont="1" applyAlignment="1">
      <alignment horizontal="left" wrapText="1"/>
      <protection/>
    </xf>
    <xf numFmtId="6" fontId="8" fillId="0" borderId="0" xfId="49" applyNumberFormat="1" applyFont="1" applyFill="1" applyBorder="1" applyAlignment="1">
      <alignment/>
    </xf>
    <xf numFmtId="43" fontId="11" fillId="0" borderId="0" xfId="44" applyFont="1" applyFill="1" applyBorder="1" applyAlignment="1">
      <alignment/>
    </xf>
    <xf numFmtId="0" fontId="8" fillId="0" borderId="0" xfId="0" applyFont="1" applyAlignment="1">
      <alignment/>
    </xf>
    <xf numFmtId="164" fontId="8" fillId="0" borderId="0" xfId="44" applyNumberFormat="1" applyFont="1" applyFill="1" applyBorder="1" applyAlignment="1">
      <alignment/>
    </xf>
    <xf numFmtId="14" fontId="8" fillId="0" borderId="0" xfId="59" applyNumberFormat="1" applyFont="1">
      <alignment/>
      <protection/>
    </xf>
    <xf numFmtId="38" fontId="8" fillId="0" borderId="14" xfId="44" applyNumberFormat="1" applyFont="1" applyFill="1" applyBorder="1" applyAlignment="1">
      <alignment/>
    </xf>
    <xf numFmtId="43" fontId="12" fillId="0" borderId="14" xfId="44" applyFont="1" applyFill="1" applyBorder="1" applyAlignment="1">
      <alignment/>
    </xf>
    <xf numFmtId="164" fontId="11" fillId="0" borderId="15" xfId="44" applyNumberFormat="1" applyFont="1" applyFill="1" applyBorder="1" applyAlignment="1">
      <alignment/>
    </xf>
    <xf numFmtId="43" fontId="8" fillId="0" borderId="0" xfId="44" applyFont="1" applyFill="1" applyBorder="1" applyAlignment="1">
      <alignment/>
    </xf>
    <xf numFmtId="43" fontId="8" fillId="0" borderId="0" xfId="44" applyFont="1" applyFill="1" applyBorder="1" applyAlignment="1">
      <alignment/>
    </xf>
    <xf numFmtId="43" fontId="10" fillId="0" borderId="0" xfId="44" applyFont="1" applyFill="1" applyBorder="1" applyAlignment="1">
      <alignment wrapText="1"/>
    </xf>
    <xf numFmtId="38" fontId="8" fillId="0" borderId="0" xfId="44" applyNumberFormat="1" applyFont="1" applyFill="1" applyBorder="1" applyAlignment="1">
      <alignment/>
    </xf>
    <xf numFmtId="43" fontId="8" fillId="0" borderId="0" xfId="59" applyNumberFormat="1" applyFont="1" applyAlignment="1">
      <alignment horizontal="left"/>
      <protection/>
    </xf>
    <xf numFmtId="43" fontId="11" fillId="0" borderId="0" xfId="59" applyNumberFormat="1" applyFont="1">
      <alignment/>
      <protection/>
    </xf>
    <xf numFmtId="38" fontId="11" fillId="0" borderId="14" xfId="44" applyNumberFormat="1" applyFont="1" applyFill="1" applyBorder="1" applyAlignment="1">
      <alignment/>
    </xf>
    <xf numFmtId="38" fontId="11" fillId="0" borderId="15" xfId="44" applyNumberFormat="1" applyFont="1" applyFill="1" applyBorder="1" applyAlignment="1">
      <alignment/>
    </xf>
    <xf numFmtId="43" fontId="11" fillId="0" borderId="14" xfId="44" applyFont="1" applyFill="1" applyBorder="1" applyAlignment="1">
      <alignment/>
    </xf>
    <xf numFmtId="164" fontId="8" fillId="0" borderId="0" xfId="59" applyNumberFormat="1" applyFont="1">
      <alignment/>
      <protection/>
    </xf>
    <xf numFmtId="43" fontId="10" fillId="0" borderId="0" xfId="59" applyNumberFormat="1" applyFont="1">
      <alignment/>
      <protection/>
    </xf>
    <xf numFmtId="43" fontId="10" fillId="0" borderId="0" xfId="44" applyFont="1" applyFill="1" applyBorder="1" applyAlignment="1">
      <alignment/>
    </xf>
    <xf numFmtId="43" fontId="8" fillId="0" borderId="0" xfId="59" applyNumberFormat="1" applyFont="1" applyAlignment="1">
      <alignment horizontal="left" wrapText="1"/>
      <protection/>
    </xf>
    <xf numFmtId="6" fontId="11" fillId="0" borderId="15" xfId="44" applyNumberFormat="1" applyFont="1" applyFill="1" applyBorder="1" applyAlignment="1">
      <alignment/>
    </xf>
    <xf numFmtId="43" fontId="14" fillId="0" borderId="0" xfId="44" applyFont="1" applyFill="1" applyBorder="1" applyAlignment="1">
      <alignment/>
    </xf>
    <xf numFmtId="43" fontId="14" fillId="0" borderId="0" xfId="44" applyFont="1" applyFill="1" applyBorder="1" applyAlignment="1">
      <alignment horizontal="right"/>
    </xf>
    <xf numFmtId="0" fontId="5" fillId="0" borderId="0" xfId="59" applyFont="1" applyAlignment="1">
      <alignment horizontal="center"/>
      <protection/>
    </xf>
    <xf numFmtId="43" fontId="5" fillId="0" borderId="0" xfId="44" applyFont="1" applyFill="1" applyBorder="1" applyAlignment="1">
      <alignment horizontal="center"/>
    </xf>
    <xf numFmtId="43" fontId="20" fillId="0" borderId="0" xfId="44" applyFont="1" applyBorder="1" applyAlignment="1">
      <alignment horizontal="center"/>
    </xf>
    <xf numFmtId="43" fontId="20" fillId="0" borderId="0" xfId="44" applyFont="1" applyFill="1" applyBorder="1" applyAlignment="1">
      <alignment horizontal="center"/>
    </xf>
    <xf numFmtId="0" fontId="22" fillId="0" borderId="0" xfId="59" applyFont="1">
      <alignment/>
      <protection/>
    </xf>
    <xf numFmtId="43" fontId="23" fillId="0" borderId="0" xfId="44" applyFont="1" applyBorder="1" applyAlignment="1">
      <alignment/>
    </xf>
    <xf numFmtId="0" fontId="23" fillId="0" borderId="0" xfId="59" applyFont="1">
      <alignment/>
      <protection/>
    </xf>
    <xf numFmtId="43" fontId="19" fillId="0" borderId="0" xfId="44" applyFont="1" applyBorder="1" applyAlignment="1">
      <alignment/>
    </xf>
    <xf numFmtId="43" fontId="5" fillId="0" borderId="21" xfId="59" applyNumberFormat="1" applyFont="1" applyBorder="1" applyAlignment="1">
      <alignment horizontal="centerContinuous"/>
      <protection/>
    </xf>
    <xf numFmtId="43" fontId="8" fillId="0" borderId="0" xfId="44" applyFont="1" applyBorder="1" applyAlignment="1">
      <alignment horizontal="centerContinuous"/>
    </xf>
    <xf numFmtId="43" fontId="8" fillId="0" borderId="17" xfId="44" applyFont="1" applyBorder="1" applyAlignment="1">
      <alignment horizontal="centerContinuous"/>
    </xf>
    <xf numFmtId="43" fontId="8" fillId="0" borderId="21" xfId="59" applyNumberFormat="1" applyFont="1" applyBorder="1" applyAlignment="1" quotePrefix="1">
      <alignment wrapText="1"/>
      <protection/>
    </xf>
    <xf numFmtId="43" fontId="8" fillId="0" borderId="21" xfId="59" applyNumberFormat="1" applyFont="1" applyBorder="1" applyAlignment="1">
      <alignment horizontal="center" wrapText="1"/>
      <protection/>
    </xf>
    <xf numFmtId="43" fontId="11" fillId="33" borderId="23" xfId="44" applyFont="1" applyFill="1" applyBorder="1" applyAlignment="1" quotePrefix="1">
      <alignment horizontal="centerContinuous"/>
    </xf>
    <xf numFmtId="14" fontId="11" fillId="33" borderId="24" xfId="44" applyNumberFormat="1" applyFont="1" applyFill="1" applyBorder="1" applyAlignment="1" quotePrefix="1">
      <alignment horizontal="centerContinuous" wrapText="1"/>
    </xf>
    <xf numFmtId="43" fontId="8" fillId="33" borderId="16" xfId="44" applyFont="1" applyFill="1" applyBorder="1" applyAlignment="1">
      <alignment horizontal="centerContinuous"/>
    </xf>
    <xf numFmtId="43" fontId="11" fillId="33" borderId="25" xfId="44" applyFont="1" applyFill="1" applyBorder="1" applyAlignment="1">
      <alignment horizontal="centerContinuous"/>
    </xf>
    <xf numFmtId="43" fontId="11" fillId="33" borderId="13" xfId="44" applyFont="1" applyFill="1" applyBorder="1" applyAlignment="1">
      <alignment horizontal="centerContinuous"/>
    </xf>
    <xf numFmtId="43" fontId="11" fillId="33" borderId="18" xfId="44" applyFont="1" applyFill="1" applyBorder="1" applyAlignment="1">
      <alignment horizontal="centerContinuous"/>
    </xf>
    <xf numFmtId="43" fontId="8" fillId="0" borderId="23" xfId="59" applyNumberFormat="1" applyFont="1" applyBorder="1" applyAlignment="1">
      <alignment horizontal="center" wrapText="1"/>
      <protection/>
    </xf>
    <xf numFmtId="43" fontId="11" fillId="0" borderId="23" xfId="44" applyFont="1" applyBorder="1" applyAlignment="1">
      <alignment horizontal="centerContinuous"/>
    </xf>
    <xf numFmtId="43" fontId="11" fillId="0" borderId="24" xfId="44" applyFont="1" applyBorder="1" applyAlignment="1">
      <alignment horizontal="centerContinuous"/>
    </xf>
    <xf numFmtId="43" fontId="8" fillId="0" borderId="17" xfId="44" applyFont="1" applyFill="1" applyBorder="1" applyAlignment="1">
      <alignment horizontal="right"/>
    </xf>
    <xf numFmtId="43" fontId="11" fillId="0" borderId="21" xfId="59" applyNumberFormat="1" applyFont="1" applyBorder="1" applyAlignment="1">
      <alignment horizontal="center" wrapText="1"/>
      <protection/>
    </xf>
    <xf numFmtId="43" fontId="8" fillId="0" borderId="21" xfId="44" applyFont="1" applyBorder="1" applyAlignment="1">
      <alignment horizontal="right"/>
    </xf>
    <xf numFmtId="43" fontId="8" fillId="0" borderId="21" xfId="59" applyNumberFormat="1" applyFont="1" applyBorder="1" applyAlignment="1">
      <alignment horizontal="left" wrapText="1"/>
      <protection/>
    </xf>
    <xf numFmtId="164" fontId="8" fillId="0" borderId="21" xfId="44" applyNumberFormat="1" applyFont="1" applyBorder="1" applyAlignment="1">
      <alignment horizontal="right"/>
    </xf>
    <xf numFmtId="43" fontId="8" fillId="0" borderId="0" xfId="44" applyFont="1" applyBorder="1" applyAlignment="1">
      <alignment horizontal="right"/>
    </xf>
    <xf numFmtId="164" fontId="8" fillId="0" borderId="25" xfId="44" applyNumberFormat="1" applyFont="1" applyBorder="1" applyAlignment="1">
      <alignment horizontal="right"/>
    </xf>
    <xf numFmtId="164" fontId="8" fillId="0" borderId="13" xfId="44" applyNumberFormat="1" applyFont="1" applyBorder="1" applyAlignment="1">
      <alignment horizontal="right"/>
    </xf>
    <xf numFmtId="5" fontId="11" fillId="0" borderId="18" xfId="44" applyNumberFormat="1" applyFont="1" applyFill="1" applyBorder="1" applyAlignment="1">
      <alignment horizontal="right"/>
    </xf>
    <xf numFmtId="164" fontId="8" fillId="0" borderId="0" xfId="44" applyNumberFormat="1" applyFont="1" applyBorder="1" applyAlignment="1">
      <alignment horizontal="right"/>
    </xf>
    <xf numFmtId="43" fontId="24" fillId="0" borderId="21" xfId="44" applyFont="1" applyBorder="1" applyAlignment="1">
      <alignment horizontal="right"/>
    </xf>
    <xf numFmtId="38" fontId="8" fillId="0" borderId="13" xfId="44" applyNumberFormat="1" applyFont="1" applyBorder="1" applyAlignment="1">
      <alignment horizontal="right"/>
    </xf>
    <xf numFmtId="164" fontId="8" fillId="0" borderId="17" xfId="44" applyNumberFormat="1" applyFont="1" applyFill="1" applyBorder="1" applyAlignment="1">
      <alignment horizontal="right"/>
    </xf>
    <xf numFmtId="43" fontId="11" fillId="0" borderId="0" xfId="44" applyFont="1" applyBorder="1" applyAlignment="1">
      <alignment horizontal="right"/>
    </xf>
    <xf numFmtId="164" fontId="8" fillId="0" borderId="18" xfId="44" applyNumberFormat="1" applyFont="1" applyFill="1" applyBorder="1" applyAlignment="1">
      <alignment horizontal="right"/>
    </xf>
    <xf numFmtId="6" fontId="11" fillId="0" borderId="17" xfId="44" applyNumberFormat="1" applyFont="1" applyFill="1" applyBorder="1" applyAlignment="1">
      <alignment horizontal="right"/>
    </xf>
    <xf numFmtId="43" fontId="11" fillId="0" borderId="0" xfId="44" applyFont="1" applyBorder="1" applyAlignment="1">
      <alignment/>
    </xf>
    <xf numFmtId="37" fontId="8" fillId="0" borderId="0" xfId="59" applyNumberFormat="1" applyFont="1">
      <alignment/>
      <protection/>
    </xf>
    <xf numFmtId="6" fontId="11" fillId="0" borderId="18" xfId="44" applyNumberFormat="1" applyFont="1" applyFill="1" applyBorder="1" applyAlignment="1">
      <alignment horizontal="right"/>
    </xf>
    <xf numFmtId="6" fontId="8" fillId="0" borderId="0" xfId="59" applyNumberFormat="1" applyFont="1">
      <alignment/>
      <protection/>
    </xf>
    <xf numFmtId="38" fontId="8" fillId="0" borderId="18" xfId="44" applyNumberFormat="1" applyFont="1" applyFill="1" applyBorder="1" applyAlignment="1">
      <alignment horizontal="right"/>
    </xf>
    <xf numFmtId="43" fontId="8" fillId="0" borderId="21" xfId="0" applyNumberFormat="1" applyFont="1" applyBorder="1" applyAlignment="1">
      <alignment horizontal="left" wrapText="1"/>
    </xf>
    <xf numFmtId="43" fontId="11" fillId="0" borderId="25" xfId="59" applyNumberFormat="1" applyFont="1" applyBorder="1" applyAlignment="1">
      <alignment horizontal="center" wrapText="1"/>
      <protection/>
    </xf>
    <xf numFmtId="43" fontId="8" fillId="0" borderId="25" xfId="44" applyFont="1" applyBorder="1" applyAlignment="1">
      <alignment horizontal="right"/>
    </xf>
    <xf numFmtId="43" fontId="8" fillId="0" borderId="13" xfId="44" applyFont="1" applyBorder="1" applyAlignment="1">
      <alignment horizontal="right"/>
    </xf>
    <xf numFmtId="43" fontId="8" fillId="0" borderId="0" xfId="44" applyFont="1" applyBorder="1" applyAlignment="1">
      <alignment horizontal="left"/>
    </xf>
    <xf numFmtId="0" fontId="8" fillId="0" borderId="0" xfId="59" applyFont="1" applyAlignment="1">
      <alignment wrapText="1"/>
      <protection/>
    </xf>
    <xf numFmtId="0" fontId="14" fillId="0" borderId="0" xfId="59" applyFont="1" applyAlignment="1">
      <alignment wrapText="1"/>
      <protection/>
    </xf>
    <xf numFmtId="43" fontId="14" fillId="0" borderId="0" xfId="44" applyFont="1" applyBorder="1" applyAlignment="1">
      <alignment/>
    </xf>
    <xf numFmtId="38" fontId="8" fillId="0" borderId="17" xfId="44" applyNumberFormat="1" applyFont="1" applyFill="1" applyBorder="1" applyAlignment="1">
      <alignment horizontal="right"/>
    </xf>
    <xf numFmtId="7" fontId="17" fillId="0" borderId="0" xfId="59" applyNumberFormat="1" applyFont="1" applyAlignment="1">
      <alignment horizontal="centerContinuous"/>
      <protection/>
    </xf>
    <xf numFmtId="7" fontId="17" fillId="0" borderId="0" xfId="44" applyNumberFormat="1" applyFont="1" applyFill="1" applyAlignment="1">
      <alignment horizontal="centerContinuous"/>
    </xf>
    <xf numFmtId="7" fontId="25" fillId="0" borderId="0" xfId="44" applyNumberFormat="1" applyFont="1" applyAlignment="1">
      <alignment horizontal="centerContinuous"/>
    </xf>
    <xf numFmtId="0" fontId="25" fillId="0" borderId="0" xfId="59" applyFont="1">
      <alignment/>
      <protection/>
    </xf>
    <xf numFmtId="7" fontId="5" fillId="0" borderId="0" xfId="59" applyNumberFormat="1" applyFont="1" applyAlignment="1">
      <alignment horizontal="centerContinuous"/>
      <protection/>
    </xf>
    <xf numFmtId="7" fontId="14" fillId="0" borderId="0" xfId="44" applyNumberFormat="1" applyFont="1" applyAlignment="1">
      <alignment horizontal="centerContinuous"/>
    </xf>
    <xf numFmtId="7" fontId="8" fillId="0" borderId="0" xfId="44" applyNumberFormat="1" applyFont="1" applyAlignment="1">
      <alignment horizontal="centerContinuous"/>
    </xf>
    <xf numFmtId="0" fontId="26" fillId="0" borderId="0" xfId="59" applyFont="1">
      <alignment/>
      <protection/>
    </xf>
    <xf numFmtId="7" fontId="6" fillId="0" borderId="0" xfId="44" applyNumberFormat="1" applyFont="1" applyFill="1" applyAlignment="1">
      <alignment horizontal="centerContinuous"/>
    </xf>
    <xf numFmtId="7" fontId="19" fillId="0" borderId="0" xfId="44" applyNumberFormat="1" applyFont="1" applyAlignment="1">
      <alignment horizontal="centerContinuous"/>
    </xf>
    <xf numFmtId="7" fontId="19" fillId="0" borderId="0" xfId="59" applyNumberFormat="1" applyFont="1" applyAlignment="1">
      <alignment horizontal="centerContinuous"/>
      <protection/>
    </xf>
    <xf numFmtId="7" fontId="19" fillId="0" borderId="0" xfId="44" applyNumberFormat="1" applyFont="1" applyFill="1" applyAlignment="1">
      <alignment horizontal="centerContinuous"/>
    </xf>
    <xf numFmtId="43" fontId="9" fillId="33" borderId="0" xfId="44" applyFont="1" applyFill="1" applyAlignment="1">
      <alignment horizontal="centerContinuous" wrapText="1"/>
    </xf>
    <xf numFmtId="43" fontId="9" fillId="33" borderId="0" xfId="44" applyFont="1" applyFill="1" applyBorder="1" applyAlignment="1">
      <alignment horizontal="center" wrapText="1"/>
    </xf>
    <xf numFmtId="7" fontId="11" fillId="0" borderId="0" xfId="59" applyNumberFormat="1" applyFont="1" applyAlignment="1">
      <alignment horizontal="left" wrapText="1"/>
      <protection/>
    </xf>
    <xf numFmtId="7" fontId="11" fillId="0" borderId="0" xfId="59" applyNumberFormat="1" applyFont="1" applyAlignment="1">
      <alignment horizontal="center" wrapText="1"/>
      <protection/>
    </xf>
    <xf numFmtId="38" fontId="8" fillId="0" borderId="0" xfId="44" applyNumberFormat="1" applyFont="1" applyFill="1" applyAlignment="1">
      <alignment horizontal="right"/>
    </xf>
    <xf numFmtId="7" fontId="8" fillId="0" borderId="0" xfId="44" applyNumberFormat="1" applyFont="1" applyFill="1" applyAlignment="1">
      <alignment/>
    </xf>
    <xf numFmtId="6" fontId="8" fillId="0" borderId="0" xfId="44" applyNumberFormat="1" applyFont="1" applyBorder="1" applyAlignment="1">
      <alignment horizontal="right"/>
    </xf>
    <xf numFmtId="164" fontId="8" fillId="0" borderId="0" xfId="44" applyNumberFormat="1" applyFont="1" applyFill="1" applyAlignment="1">
      <alignment/>
    </xf>
    <xf numFmtId="7" fontId="11" fillId="0" borderId="0" xfId="59" applyNumberFormat="1" applyFont="1" applyAlignment="1">
      <alignment horizontal="center"/>
      <protection/>
    </xf>
    <xf numFmtId="164" fontId="8" fillId="0" borderId="14" xfId="44" applyNumberFormat="1" applyFont="1" applyFill="1" applyBorder="1" applyAlignment="1">
      <alignment/>
    </xf>
    <xf numFmtId="43" fontId="11" fillId="0" borderId="14" xfId="44" applyFont="1" applyBorder="1" applyAlignment="1">
      <alignment horizontal="right"/>
    </xf>
    <xf numFmtId="164" fontId="11" fillId="0" borderId="15" xfId="44" applyNumberFormat="1" applyFont="1" applyBorder="1" applyAlignment="1">
      <alignment/>
    </xf>
    <xf numFmtId="43" fontId="11" fillId="0" borderId="0" xfId="44" applyFont="1" applyFill="1" applyAlignment="1">
      <alignment horizontal="right"/>
    </xf>
    <xf numFmtId="43" fontId="8" fillId="0" borderId="0" xfId="44" applyFont="1" applyAlignment="1">
      <alignment/>
    </xf>
    <xf numFmtId="43" fontId="8" fillId="0" borderId="0" xfId="44" applyFont="1" applyFill="1" applyAlignment="1">
      <alignment horizontal="right"/>
    </xf>
    <xf numFmtId="164" fontId="8" fillId="0" borderId="0" xfId="44" applyNumberFormat="1" applyFont="1" applyFill="1" applyBorder="1" applyAlignment="1">
      <alignment horizontal="right"/>
    </xf>
    <xf numFmtId="164" fontId="8" fillId="0" borderId="14" xfId="44" applyNumberFormat="1" applyFont="1" applyFill="1" applyBorder="1" applyAlignment="1">
      <alignment horizontal="right"/>
    </xf>
    <xf numFmtId="164" fontId="11" fillId="0" borderId="15" xfId="44" applyNumberFormat="1" applyFont="1" applyBorder="1" applyAlignment="1">
      <alignment horizontal="right"/>
    </xf>
    <xf numFmtId="43" fontId="27" fillId="0" borderId="0" xfId="44" applyFont="1" applyFill="1" applyAlignment="1">
      <alignment horizontal="right"/>
    </xf>
    <xf numFmtId="7" fontId="28" fillId="0" borderId="0" xfId="59" applyNumberFormat="1" applyFont="1">
      <alignment/>
      <protection/>
    </xf>
    <xf numFmtId="38" fontId="28" fillId="0" borderId="0" xfId="59" applyNumberFormat="1" applyFont="1">
      <alignment/>
      <protection/>
    </xf>
    <xf numFmtId="7" fontId="8" fillId="0" borderId="0" xfId="59" applyNumberFormat="1" applyFont="1" applyAlignment="1">
      <alignment horizontal="left"/>
      <protection/>
    </xf>
    <xf numFmtId="38" fontId="8" fillId="0" borderId="0" xfId="44" applyNumberFormat="1" applyFont="1" applyFill="1" applyBorder="1" applyAlignment="1">
      <alignment horizontal="right"/>
    </xf>
    <xf numFmtId="6" fontId="11" fillId="0" borderId="15" xfId="44" applyNumberFormat="1" applyFont="1" applyFill="1" applyBorder="1" applyAlignment="1">
      <alignment horizontal="right"/>
    </xf>
    <xf numFmtId="43" fontId="11" fillId="0" borderId="15" xfId="44" applyFont="1" applyBorder="1" applyAlignment="1">
      <alignment horizontal="right"/>
    </xf>
    <xf numFmtId="43" fontId="19" fillId="0" borderId="0" xfId="44" applyFont="1" applyAlignment="1">
      <alignment/>
    </xf>
    <xf numFmtId="164" fontId="8" fillId="0" borderId="0" xfId="44" applyNumberFormat="1" applyFont="1" applyFill="1" applyAlignment="1">
      <alignment horizontal="right"/>
    </xf>
    <xf numFmtId="43" fontId="11" fillId="0" borderId="0" xfId="44" applyFont="1" applyFill="1" applyBorder="1" applyAlignment="1">
      <alignment horizontal="right"/>
    </xf>
    <xf numFmtId="38" fontId="16" fillId="0" borderId="0" xfId="59" applyNumberFormat="1" applyFont="1">
      <alignment/>
      <protection/>
    </xf>
    <xf numFmtId="0" fontId="16" fillId="0" borderId="0" xfId="60" applyFont="1">
      <alignment/>
      <protection/>
    </xf>
    <xf numFmtId="0" fontId="29" fillId="0" borderId="0" xfId="60" applyFont="1" applyAlignment="1">
      <alignment horizontal="right"/>
      <protection/>
    </xf>
    <xf numFmtId="0" fontId="16" fillId="0" borderId="0" xfId="60" applyFont="1" applyAlignment="1">
      <alignment horizontal="center"/>
      <protection/>
    </xf>
    <xf numFmtId="38" fontId="16" fillId="0" borderId="0" xfId="60" applyNumberFormat="1" applyFont="1">
      <alignment/>
      <protection/>
    </xf>
    <xf numFmtId="0" fontId="29" fillId="0" borderId="0" xfId="60" applyFont="1" applyAlignment="1">
      <alignment horizontal="center"/>
      <protection/>
    </xf>
    <xf numFmtId="5" fontId="30" fillId="0" borderId="0" xfId="60" applyNumberFormat="1" applyFont="1" applyAlignment="1">
      <alignment horizontal="right"/>
      <protection/>
    </xf>
    <xf numFmtId="5" fontId="16" fillId="0" borderId="0" xfId="60" applyNumberFormat="1" applyFont="1" applyAlignment="1">
      <alignment horizontal="center"/>
      <protection/>
    </xf>
    <xf numFmtId="0" fontId="19" fillId="0" borderId="0" xfId="60" applyFont="1">
      <alignment/>
      <protection/>
    </xf>
    <xf numFmtId="38" fontId="19" fillId="0" borderId="0" xfId="60" applyNumberFormat="1" applyFont="1">
      <alignment/>
      <protection/>
    </xf>
    <xf numFmtId="0" fontId="30" fillId="0" borderId="0" xfId="59" applyFont="1" applyAlignment="1">
      <alignment horizontal="right"/>
      <protection/>
    </xf>
    <xf numFmtId="5" fontId="16" fillId="0" borderId="0" xfId="59" applyNumberFormat="1" applyFont="1">
      <alignment/>
      <protection/>
    </xf>
    <xf numFmtId="5" fontId="16" fillId="0" borderId="0" xfId="59" applyNumberFormat="1" applyFont="1" applyAlignment="1">
      <alignment horizontal="center"/>
      <protection/>
    </xf>
    <xf numFmtId="43" fontId="31" fillId="0" borderId="0" xfId="59" applyNumberFormat="1" applyFont="1">
      <alignment/>
      <protection/>
    </xf>
    <xf numFmtId="167" fontId="6" fillId="0" borderId="0" xfId="44" applyNumberFormat="1" applyFont="1" applyAlignment="1">
      <alignment horizontal="left"/>
    </xf>
    <xf numFmtId="167" fontId="19" fillId="0" borderId="0" xfId="44" applyNumberFormat="1" applyFont="1" applyAlignment="1">
      <alignment horizontal="centerContinuous"/>
    </xf>
    <xf numFmtId="43" fontId="19" fillId="0" borderId="0" xfId="59" applyNumberFormat="1" applyFont="1">
      <alignment/>
      <protection/>
    </xf>
    <xf numFmtId="43" fontId="6" fillId="0" borderId="0" xfId="59" applyNumberFormat="1" applyFont="1">
      <alignment/>
      <protection/>
    </xf>
    <xf numFmtId="167" fontId="11" fillId="0" borderId="0" xfId="44" applyNumberFormat="1" applyFont="1" applyFill="1" applyAlignment="1">
      <alignment horizontal="centerContinuous"/>
    </xf>
    <xf numFmtId="43" fontId="20" fillId="0" borderId="0" xfId="59" applyNumberFormat="1" applyFont="1">
      <alignment/>
      <protection/>
    </xf>
    <xf numFmtId="43" fontId="11" fillId="0" borderId="0" xfId="59" applyNumberFormat="1" applyFont="1" applyAlignment="1">
      <alignment horizontal="left"/>
      <protection/>
    </xf>
    <xf numFmtId="167" fontId="11" fillId="0" borderId="0" xfId="44" applyNumberFormat="1" applyFont="1" applyAlignment="1">
      <alignment horizontal="left"/>
    </xf>
    <xf numFmtId="167" fontId="8" fillId="0" borderId="0" xfId="44" applyNumberFormat="1" applyFont="1" applyAlignment="1">
      <alignment/>
    </xf>
    <xf numFmtId="167" fontId="8" fillId="0" borderId="0" xfId="44" applyNumberFormat="1" applyFont="1" applyFill="1" applyAlignment="1">
      <alignment/>
    </xf>
    <xf numFmtId="167" fontId="8" fillId="0" borderId="0" xfId="44" applyNumberFormat="1" applyFont="1" applyAlignment="1">
      <alignment horizontal="left"/>
    </xf>
    <xf numFmtId="167" fontId="11" fillId="0" borderId="0" xfId="44" applyNumberFormat="1" applyFont="1" applyAlignment="1">
      <alignment horizontal="center"/>
    </xf>
    <xf numFmtId="43" fontId="11" fillId="0" borderId="0" xfId="44" applyFont="1" applyFill="1" applyAlignment="1">
      <alignment/>
    </xf>
    <xf numFmtId="43" fontId="11" fillId="0" borderId="0" xfId="44" applyFont="1" applyAlignment="1">
      <alignment/>
    </xf>
    <xf numFmtId="43" fontId="8" fillId="0" borderId="0" xfId="44" applyFont="1" applyAlignment="1">
      <alignment/>
    </xf>
    <xf numFmtId="43" fontId="11" fillId="0" borderId="0" xfId="44" applyFont="1" applyBorder="1" applyAlignment="1">
      <alignment/>
    </xf>
    <xf numFmtId="43" fontId="8" fillId="0" borderId="0" xfId="44" applyFont="1" applyBorder="1" applyAlignment="1">
      <alignment/>
    </xf>
    <xf numFmtId="167" fontId="8" fillId="0" borderId="0" xfId="44" applyNumberFormat="1" applyFont="1" applyAlignment="1">
      <alignment/>
    </xf>
    <xf numFmtId="43" fontId="27" fillId="0" borderId="0" xfId="44" applyFont="1" applyFill="1" applyAlignment="1">
      <alignment/>
    </xf>
    <xf numFmtId="43" fontId="28" fillId="0" borderId="0" xfId="44" applyFont="1" applyFill="1" applyAlignment="1">
      <alignment/>
    </xf>
    <xf numFmtId="43" fontId="28" fillId="0" borderId="0" xfId="59" applyNumberFormat="1" applyFont="1">
      <alignment/>
      <protection/>
    </xf>
    <xf numFmtId="38" fontId="8" fillId="0" borderId="0" xfId="44" applyNumberFormat="1" applyFont="1" applyFill="1" applyAlignment="1">
      <alignment/>
    </xf>
    <xf numFmtId="6" fontId="11" fillId="0" borderId="15" xfId="44" applyNumberFormat="1" applyFont="1" applyBorder="1" applyAlignment="1">
      <alignment/>
    </xf>
    <xf numFmtId="167" fontId="8" fillId="0" borderId="0" xfId="44" applyNumberFormat="1" applyFont="1" applyBorder="1" applyAlignment="1">
      <alignment/>
    </xf>
    <xf numFmtId="5" fontId="16" fillId="0" borderId="0" xfId="44" applyNumberFormat="1" applyFont="1" applyBorder="1" applyAlignment="1">
      <alignment/>
    </xf>
    <xf numFmtId="167" fontId="16" fillId="0" borderId="0" xfId="44" applyNumberFormat="1" applyFont="1" applyAlignment="1">
      <alignment horizontal="left"/>
    </xf>
    <xf numFmtId="167" fontId="16" fillId="0" borderId="0" xfId="44" applyNumberFormat="1" applyFont="1" applyAlignment="1">
      <alignment/>
    </xf>
    <xf numFmtId="167" fontId="16" fillId="0" borderId="0" xfId="44" applyNumberFormat="1" applyFont="1" applyBorder="1" applyAlignment="1">
      <alignment/>
    </xf>
    <xf numFmtId="43" fontId="16" fillId="0" borderId="0" xfId="59" applyNumberFormat="1" applyFont="1">
      <alignment/>
      <protection/>
    </xf>
    <xf numFmtId="167" fontId="19" fillId="0" borderId="0" xfId="44" applyNumberFormat="1" applyFont="1" applyAlignment="1">
      <alignment/>
    </xf>
    <xf numFmtId="164" fontId="8" fillId="0" borderId="0" xfId="44" applyNumberFormat="1" applyFont="1" applyAlignment="1">
      <alignment/>
    </xf>
    <xf numFmtId="0" fontId="17" fillId="0" borderId="0" xfId="59" applyFont="1" applyAlignment="1">
      <alignment horizontal="centerContinuous"/>
      <protection/>
    </xf>
    <xf numFmtId="43" fontId="17" fillId="0" borderId="0" xfId="44" applyFont="1" applyFill="1" applyAlignment="1">
      <alignment horizontal="centerContinuous"/>
    </xf>
    <xf numFmtId="43" fontId="17" fillId="0" borderId="0" xfId="44" applyFont="1" applyBorder="1" applyAlignment="1">
      <alignment horizontal="centerContinuous"/>
    </xf>
    <xf numFmtId="43" fontId="25" fillId="0" borderId="0" xfId="44" applyFont="1" applyBorder="1" applyAlignment="1">
      <alignment horizontal="centerContinuous"/>
    </xf>
    <xf numFmtId="43" fontId="25" fillId="0" borderId="0" xfId="44" applyFont="1" applyBorder="1" applyAlignment="1">
      <alignment/>
    </xf>
    <xf numFmtId="43" fontId="5" fillId="0" borderId="0" xfId="44" applyFont="1" applyFill="1" applyAlignment="1">
      <alignment horizontal="centerContinuous"/>
    </xf>
    <xf numFmtId="0" fontId="6" fillId="0" borderId="0" xfId="59" applyFont="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19" fillId="0" borderId="0" xfId="44" applyFont="1" applyBorder="1" applyAlignment="1">
      <alignment horizontal="centerContinuous"/>
    </xf>
    <xf numFmtId="0" fontId="8" fillId="0" borderId="0" xfId="59" applyFont="1" applyAlignment="1">
      <alignment horizontal="centerContinuous"/>
      <protection/>
    </xf>
    <xf numFmtId="0" fontId="11" fillId="0" borderId="0" xfId="59" applyFont="1" applyAlignment="1">
      <alignment horizontal="center" wrapText="1"/>
      <protection/>
    </xf>
    <xf numFmtId="43" fontId="8" fillId="0" borderId="0" xfId="44" applyFont="1" applyFill="1" applyAlignment="1">
      <alignment/>
    </xf>
    <xf numFmtId="43" fontId="8" fillId="0" borderId="0" xfId="44" applyFont="1" applyBorder="1" applyAlignment="1">
      <alignment horizontal="left" wrapText="1"/>
    </xf>
    <xf numFmtId="0" fontId="8" fillId="0" borderId="0" xfId="59" applyFont="1" applyAlignment="1">
      <alignment horizontal="right"/>
      <protection/>
    </xf>
    <xf numFmtId="41" fontId="8" fillId="0" borderId="0" xfId="44" applyNumberFormat="1" applyFont="1" applyBorder="1" applyAlignment="1">
      <alignment horizontal="right"/>
    </xf>
    <xf numFmtId="38" fontId="8" fillId="0" borderId="0" xfId="59" applyNumberFormat="1" applyFont="1" applyAlignment="1">
      <alignment horizontal="right"/>
      <protection/>
    </xf>
    <xf numFmtId="38" fontId="11" fillId="0" borderId="0" xfId="59" applyNumberFormat="1" applyFont="1">
      <alignment/>
      <protection/>
    </xf>
    <xf numFmtId="38" fontId="11" fillId="0" borderId="0" xfId="59" applyNumberFormat="1" applyFont="1" applyAlignment="1">
      <alignment horizontal="center" wrapText="1"/>
      <protection/>
    </xf>
    <xf numFmtId="164" fontId="11" fillId="0" borderId="14" xfId="44" applyNumberFormat="1" applyFont="1" applyBorder="1" applyAlignment="1">
      <alignment horizontal="right"/>
    </xf>
    <xf numFmtId="43" fontId="27" fillId="0" borderId="0" xfId="44" applyFont="1" applyBorder="1" applyAlignment="1">
      <alignment horizontal="right"/>
    </xf>
    <xf numFmtId="43" fontId="28" fillId="0" borderId="0" xfId="44" applyFont="1" applyFill="1" applyAlignment="1">
      <alignment horizontal="right"/>
    </xf>
    <xf numFmtId="43" fontId="24" fillId="0" borderId="0" xfId="44" applyFont="1" applyBorder="1" applyAlignment="1">
      <alignment horizontal="right"/>
    </xf>
    <xf numFmtId="43" fontId="28" fillId="0" borderId="0" xfId="44" applyFont="1" applyBorder="1" applyAlignment="1">
      <alignment horizontal="right"/>
    </xf>
    <xf numFmtId="38" fontId="28" fillId="0" borderId="0" xfId="59" applyNumberFormat="1" applyFont="1" applyAlignment="1">
      <alignment horizontal="right"/>
      <protection/>
    </xf>
    <xf numFmtId="43" fontId="11" fillId="0" borderId="14" xfId="44" applyFont="1" applyFill="1" applyBorder="1" applyAlignment="1">
      <alignment horizontal="right"/>
    </xf>
    <xf numFmtId="7" fontId="3" fillId="0" borderId="0" xfId="59" applyNumberFormat="1" applyFont="1" applyAlignment="1">
      <alignment horizontal="center"/>
      <protection/>
    </xf>
    <xf numFmtId="7" fontId="5" fillId="0" borderId="0" xfId="59" applyNumberFormat="1" applyFont="1" applyAlignment="1">
      <alignment horizontal="center"/>
      <protection/>
    </xf>
    <xf numFmtId="7" fontId="6" fillId="0" borderId="0" xfId="59" applyNumberFormat="1" applyFont="1" applyAlignment="1">
      <alignment horizontal="center"/>
      <protection/>
    </xf>
    <xf numFmtId="7" fontId="6" fillId="0" borderId="0" xfId="59" applyNumberFormat="1" applyFont="1" applyAlignment="1" quotePrefix="1">
      <alignment horizontal="center"/>
      <protection/>
    </xf>
    <xf numFmtId="43" fontId="17" fillId="0" borderId="0" xfId="59" applyNumberFormat="1" applyFont="1" applyAlignment="1">
      <alignment horizontal="center"/>
      <protection/>
    </xf>
    <xf numFmtId="43" fontId="5" fillId="0" borderId="0" xfId="59" applyNumberFormat="1" applyFont="1" applyAlignment="1">
      <alignment horizontal="center"/>
      <protection/>
    </xf>
    <xf numFmtId="43" fontId="6" fillId="0" borderId="0" xfId="59" applyNumberFormat="1" applyFont="1" applyAlignment="1">
      <alignment horizontal="center"/>
      <protection/>
    </xf>
    <xf numFmtId="43" fontId="3" fillId="0" borderId="23" xfId="59" applyNumberFormat="1" applyFont="1" applyBorder="1" applyAlignment="1">
      <alignment horizontal="center"/>
      <protection/>
    </xf>
    <xf numFmtId="43" fontId="3" fillId="0" borderId="24"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1" xfId="59" applyNumberFormat="1" applyFont="1" applyBorder="1" applyAlignment="1">
      <alignment horizontal="center"/>
      <protection/>
    </xf>
    <xf numFmtId="43" fontId="5" fillId="0" borderId="17" xfId="59" applyNumberFormat="1" applyFont="1" applyBorder="1" applyAlignment="1">
      <alignment horizontal="center"/>
      <protection/>
    </xf>
    <xf numFmtId="43" fontId="6" fillId="0" borderId="21" xfId="59" applyNumberFormat="1" applyFont="1" applyBorder="1" applyAlignment="1">
      <alignment horizontal="center"/>
      <protection/>
    </xf>
    <xf numFmtId="43" fontId="6" fillId="0" borderId="17" xfId="59" applyNumberFormat="1" applyFont="1" applyBorder="1" applyAlignment="1">
      <alignment horizontal="center"/>
      <protection/>
    </xf>
    <xf numFmtId="0" fontId="16" fillId="0" borderId="0" xfId="59" applyFont="1" applyAlignment="1">
      <alignment horizontal="left" vertical="center" wrapText="1"/>
      <protection/>
    </xf>
    <xf numFmtId="0" fontId="16" fillId="0" borderId="0" xfId="59" applyFont="1" applyAlignment="1">
      <alignment horizontal="center" vertical="center" wrapText="1"/>
      <protection/>
    </xf>
    <xf numFmtId="0" fontId="29" fillId="0" borderId="0" xfId="60" applyFont="1" applyAlignment="1">
      <alignment horizontal="center" vertical="center" wrapText="1"/>
      <protection/>
    </xf>
    <xf numFmtId="167" fontId="17" fillId="0" borderId="0" xfId="44" applyNumberFormat="1" applyFont="1" applyAlignment="1">
      <alignment horizontal="center"/>
    </xf>
    <xf numFmtId="167"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Q2020%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4">
          <cell r="J24">
            <v>7988250</v>
          </cell>
        </row>
        <row r="29">
          <cell r="J29">
            <v>1255913</v>
          </cell>
        </row>
        <row r="33">
          <cell r="J33">
            <v>1289363</v>
          </cell>
        </row>
        <row r="37">
          <cell r="J37">
            <v>69299</v>
          </cell>
        </row>
        <row r="44">
          <cell r="J44">
            <v>120531</v>
          </cell>
        </row>
        <row r="55">
          <cell r="J55">
            <v>28732</v>
          </cell>
        </row>
        <row r="67">
          <cell r="I67">
            <v>-609979</v>
          </cell>
        </row>
        <row r="68">
          <cell r="I68">
            <v>-225691</v>
          </cell>
        </row>
        <row r="69">
          <cell r="I69">
            <v>-1369</v>
          </cell>
        </row>
        <row r="71">
          <cell r="I71">
            <v>-1744701</v>
          </cell>
        </row>
        <row r="72">
          <cell r="I72">
            <v>-661090</v>
          </cell>
        </row>
        <row r="73">
          <cell r="I73">
            <v>-5766</v>
          </cell>
        </row>
        <row r="137">
          <cell r="J137">
            <v>-101554</v>
          </cell>
        </row>
        <row r="141">
          <cell r="J141">
            <v>-7272</v>
          </cell>
        </row>
        <row r="145">
          <cell r="J145">
            <v>-16645</v>
          </cell>
        </row>
        <row r="154">
          <cell r="J154">
            <v>-107359</v>
          </cell>
        </row>
        <row r="178">
          <cell r="J178">
            <v>-87146</v>
          </cell>
        </row>
        <row r="181">
          <cell r="J181">
            <v>-922887</v>
          </cell>
        </row>
        <row r="184">
          <cell r="J184">
            <v>-961700</v>
          </cell>
        </row>
        <row r="187">
          <cell r="J187">
            <v>-263310</v>
          </cell>
        </row>
        <row r="194">
          <cell r="J194">
            <v>-61538</v>
          </cell>
        </row>
        <row r="197">
          <cell r="J197">
            <v>-12836</v>
          </cell>
        </row>
        <row r="204">
          <cell r="H204">
            <v>-69831</v>
          </cell>
        </row>
        <row r="208">
          <cell r="H208">
            <v>44016</v>
          </cell>
        </row>
        <row r="221">
          <cell r="G221">
            <v>0</v>
          </cell>
          <cell r="I221">
            <v>222</v>
          </cell>
        </row>
        <row r="222">
          <cell r="G222">
            <v>0</v>
          </cell>
          <cell r="I222">
            <v>0</v>
          </cell>
        </row>
        <row r="224">
          <cell r="G224">
            <v>844</v>
          </cell>
          <cell r="I224">
            <v>1365</v>
          </cell>
        </row>
        <row r="225">
          <cell r="G225">
            <v>258</v>
          </cell>
          <cell r="I225">
            <v>337</v>
          </cell>
        </row>
        <row r="227">
          <cell r="G227">
            <v>12017</v>
          </cell>
          <cell r="I227">
            <v>38570</v>
          </cell>
        </row>
        <row r="228">
          <cell r="G228">
            <v>4824</v>
          </cell>
          <cell r="I228">
            <v>15134</v>
          </cell>
        </row>
        <row r="229">
          <cell r="G229">
            <v>5</v>
          </cell>
          <cell r="I229">
            <v>563</v>
          </cell>
        </row>
        <row r="231">
          <cell r="G231">
            <v>-1178933</v>
          </cell>
          <cell r="I231">
            <v>-2321705</v>
          </cell>
        </row>
        <row r="232">
          <cell r="G232">
            <v>-458431</v>
          </cell>
          <cell r="I232">
            <v>-876148</v>
          </cell>
        </row>
        <row r="233">
          <cell r="G233">
            <v>-4736</v>
          </cell>
          <cell r="I233">
            <v>-7607</v>
          </cell>
        </row>
        <row r="269">
          <cell r="H269">
            <v>-48619</v>
          </cell>
          <cell r="J269">
            <v>-92529</v>
          </cell>
        </row>
        <row r="276">
          <cell r="H276">
            <v>-10890</v>
          </cell>
          <cell r="J276">
            <v>-27841</v>
          </cell>
        </row>
        <row r="278">
          <cell r="G278">
            <v>0</v>
          </cell>
          <cell r="I278">
            <v>-948</v>
          </cell>
        </row>
        <row r="279">
          <cell r="G279">
            <v>-2550</v>
          </cell>
          <cell r="I279">
            <v>-5442</v>
          </cell>
        </row>
        <row r="280">
          <cell r="H280">
            <v>-2550</v>
          </cell>
          <cell r="J280">
            <v>-6390</v>
          </cell>
        </row>
        <row r="293">
          <cell r="G293">
            <v>-150</v>
          </cell>
          <cell r="I293">
            <v>-337</v>
          </cell>
        </row>
        <row r="294">
          <cell r="G294">
            <v>0</v>
          </cell>
          <cell r="I294">
            <v>0</v>
          </cell>
        </row>
        <row r="296">
          <cell r="G296">
            <v>-74605</v>
          </cell>
          <cell r="I296">
            <v>-74605</v>
          </cell>
        </row>
        <row r="297">
          <cell r="I297">
            <v>-57901</v>
          </cell>
        </row>
        <row r="299">
          <cell r="H299">
            <v>-74755</v>
          </cell>
          <cell r="J299">
            <v>-132843</v>
          </cell>
        </row>
        <row r="391">
          <cell r="H391">
            <v>0</v>
          </cell>
          <cell r="J391">
            <v>-22</v>
          </cell>
        </row>
        <row r="394">
          <cell r="H394">
            <v>-110</v>
          </cell>
          <cell r="J394">
            <v>-157</v>
          </cell>
        </row>
        <row r="398">
          <cell r="H398">
            <v>-1388</v>
          </cell>
          <cell r="J398">
            <v>-5231</v>
          </cell>
        </row>
        <row r="402">
          <cell r="H402">
            <v>138021</v>
          </cell>
          <cell r="J402">
            <v>260920</v>
          </cell>
        </row>
        <row r="404">
          <cell r="H404">
            <v>136523</v>
          </cell>
          <cell r="J404">
            <v>255510</v>
          </cell>
        </row>
        <row r="407">
          <cell r="H407">
            <v>6378</v>
          </cell>
          <cell r="J407">
            <v>24276</v>
          </cell>
        </row>
        <row r="409">
          <cell r="H409">
            <v>4100</v>
          </cell>
          <cell r="J409">
            <v>8200</v>
          </cell>
        </row>
        <row r="412">
          <cell r="H412">
            <v>4218</v>
          </cell>
          <cell r="J412">
            <v>9628</v>
          </cell>
        </row>
        <row r="414">
          <cell r="H414">
            <v>14696</v>
          </cell>
          <cell r="J414">
            <v>42104</v>
          </cell>
        </row>
        <row r="616">
          <cell r="D616">
            <v>978370.81</v>
          </cell>
          <cell r="F616">
            <v>-3083190.8200000003</v>
          </cell>
        </row>
        <row r="618">
          <cell r="D618">
            <v>1004185.3600000003</v>
          </cell>
          <cell r="F618">
            <v>936395.7499999991</v>
          </cell>
        </row>
        <row r="620">
          <cell r="H620">
            <v>787083</v>
          </cell>
          <cell r="J620">
            <v>1571145</v>
          </cell>
        </row>
      </sheetData>
      <sheetData sheetId="13">
        <row r="9">
          <cell r="B9">
            <v>210500</v>
          </cell>
          <cell r="C9">
            <v>528395</v>
          </cell>
          <cell r="D9">
            <v>0</v>
          </cell>
        </row>
        <row r="10">
          <cell r="B10">
            <v>294878</v>
          </cell>
          <cell r="C10">
            <v>123752</v>
          </cell>
          <cell r="D10">
            <v>5000</v>
          </cell>
        </row>
        <row r="11">
          <cell r="B11">
            <v>0</v>
          </cell>
          <cell r="C11">
            <v>0</v>
          </cell>
          <cell r="D11">
            <v>0</v>
          </cell>
        </row>
        <row r="16">
          <cell r="B16">
            <v>97614</v>
          </cell>
          <cell r="C16">
            <v>122818</v>
          </cell>
          <cell r="D16">
            <v>0</v>
          </cell>
        </row>
        <row r="17">
          <cell r="B17">
            <v>136742</v>
          </cell>
          <cell r="C17">
            <v>28765</v>
          </cell>
          <cell r="D17">
            <v>21134</v>
          </cell>
        </row>
        <row r="18">
          <cell r="B18">
            <v>0</v>
          </cell>
          <cell r="C18">
            <v>0</v>
          </cell>
          <cell r="D18">
            <v>0</v>
          </cell>
        </row>
      </sheetData>
      <sheetData sheetId="14">
        <row r="12">
          <cell r="E12">
            <v>169512</v>
          </cell>
        </row>
        <row r="19">
          <cell r="E19">
            <v>138942</v>
          </cell>
        </row>
        <row r="22">
          <cell r="B22">
            <v>49929</v>
          </cell>
          <cell r="C22">
            <v>115980</v>
          </cell>
          <cell r="D22">
            <v>0</v>
          </cell>
        </row>
        <row r="23">
          <cell r="B23">
            <v>69943</v>
          </cell>
          <cell r="C23">
            <v>27163</v>
          </cell>
          <cell r="D23">
            <v>45439</v>
          </cell>
        </row>
        <row r="24">
          <cell r="B24">
            <v>0</v>
          </cell>
          <cell r="C24">
            <v>0</v>
          </cell>
          <cell r="D24">
            <v>0</v>
          </cell>
        </row>
      </sheetData>
      <sheetData sheetId="15">
        <row r="9">
          <cell r="K9">
            <v>0</v>
          </cell>
        </row>
        <row r="10">
          <cell r="K10">
            <v>397</v>
          </cell>
        </row>
        <row r="11">
          <cell r="K11">
            <v>0</v>
          </cell>
        </row>
        <row r="12">
          <cell r="C12">
            <v>397</v>
          </cell>
          <cell r="I12">
            <v>0</v>
          </cell>
        </row>
        <row r="15">
          <cell r="E15">
            <v>52290</v>
          </cell>
          <cell r="K15">
            <v>5304</v>
          </cell>
        </row>
        <row r="16">
          <cell r="E16">
            <v>0</v>
          </cell>
          <cell r="K16">
            <v>450</v>
          </cell>
        </row>
        <row r="17">
          <cell r="E17">
            <v>0</v>
          </cell>
          <cell r="K17">
            <v>0</v>
          </cell>
        </row>
        <row r="18">
          <cell r="C18">
            <v>1289</v>
          </cell>
          <cell r="I18">
            <v>4465</v>
          </cell>
        </row>
        <row r="21">
          <cell r="E21">
            <v>911485</v>
          </cell>
          <cell r="K21">
            <v>98242</v>
          </cell>
        </row>
        <row r="22">
          <cell r="E22">
            <v>148715</v>
          </cell>
          <cell r="K22">
            <v>40249</v>
          </cell>
        </row>
        <row r="23">
          <cell r="E23">
            <v>0</v>
          </cell>
          <cell r="K23">
            <v>0</v>
          </cell>
        </row>
        <row r="24">
          <cell r="C24">
            <v>47962</v>
          </cell>
          <cell r="I24">
            <v>90529</v>
          </cell>
        </row>
        <row r="27">
          <cell r="E27">
            <v>75326</v>
          </cell>
          <cell r="K27">
            <v>11602</v>
          </cell>
        </row>
        <row r="28">
          <cell r="E28">
            <v>66117</v>
          </cell>
          <cell r="K28">
            <v>17278</v>
          </cell>
        </row>
        <row r="29">
          <cell r="E29">
            <v>0</v>
          </cell>
          <cell r="K29">
            <v>0</v>
          </cell>
        </row>
        <row r="30">
          <cell r="C30">
            <v>16802</v>
          </cell>
          <cell r="I30">
            <v>12078</v>
          </cell>
        </row>
        <row r="36">
          <cell r="C36">
            <v>66450</v>
          </cell>
          <cell r="E36">
            <v>1253933</v>
          </cell>
          <cell r="I36">
            <v>107072</v>
          </cell>
        </row>
      </sheetData>
      <sheetData sheetId="16">
        <row r="9">
          <cell r="K9">
            <v>0</v>
          </cell>
        </row>
        <row r="10">
          <cell r="K10">
            <v>5411</v>
          </cell>
        </row>
        <row r="11">
          <cell r="K11">
            <v>0</v>
          </cell>
        </row>
        <row r="12">
          <cell r="C12">
            <v>5411</v>
          </cell>
          <cell r="I12">
            <v>0</v>
          </cell>
        </row>
        <row r="15">
          <cell r="E15">
            <v>56637</v>
          </cell>
          <cell r="K15">
            <v>7484</v>
          </cell>
        </row>
        <row r="16">
          <cell r="E16">
            <v>35711</v>
          </cell>
          <cell r="K16">
            <v>11825</v>
          </cell>
        </row>
        <row r="17">
          <cell r="E17">
            <v>0</v>
          </cell>
          <cell r="K17">
            <v>0</v>
          </cell>
        </row>
        <row r="18">
          <cell r="C18">
            <v>5185</v>
          </cell>
          <cell r="I18">
            <v>14124</v>
          </cell>
        </row>
        <row r="21">
          <cell r="E21">
            <v>1249605</v>
          </cell>
          <cell r="K21">
            <v>208393</v>
          </cell>
        </row>
        <row r="22">
          <cell r="E22">
            <v>257828</v>
          </cell>
          <cell r="K22">
            <v>82629</v>
          </cell>
        </row>
        <row r="23">
          <cell r="E23">
            <v>0</v>
          </cell>
          <cell r="K23">
            <v>0</v>
          </cell>
        </row>
        <row r="24">
          <cell r="C24">
            <v>92657</v>
          </cell>
          <cell r="I24">
            <v>198365</v>
          </cell>
        </row>
        <row r="27">
          <cell r="E27">
            <v>75326</v>
          </cell>
          <cell r="K27">
            <v>12002</v>
          </cell>
        </row>
        <row r="28">
          <cell r="E28">
            <v>80419</v>
          </cell>
          <cell r="K28">
            <v>21957</v>
          </cell>
        </row>
        <row r="29">
          <cell r="E29">
            <v>0</v>
          </cell>
          <cell r="K29">
            <v>0</v>
          </cell>
        </row>
        <row r="30">
          <cell r="C30">
            <v>18433</v>
          </cell>
          <cell r="I30">
            <v>15526</v>
          </cell>
        </row>
        <row r="36">
          <cell r="C36">
            <v>121686</v>
          </cell>
          <cell r="E36">
            <v>1755526</v>
          </cell>
          <cell r="I36">
            <v>228015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9"/>
  <sheetViews>
    <sheetView tabSelected="1" zoomScalePageLayoutView="0" workbookViewId="0" topLeftCell="A1">
      <selection activeCell="A1" sqref="A1:E1"/>
    </sheetView>
  </sheetViews>
  <sheetFormatPr defaultColWidth="15.7109375" defaultRowHeight="15" customHeight="1"/>
  <cols>
    <col min="1" max="1" width="52.57421875" style="7" customWidth="1"/>
    <col min="2" max="3" width="15.7109375" style="34" customWidth="1"/>
    <col min="4" max="4" width="17.28125" style="34" customWidth="1"/>
    <col min="5" max="5" width="20.57421875" style="34" bestFit="1" customWidth="1"/>
    <col min="6" max="6" width="16.8515625" style="7" bestFit="1" customWidth="1"/>
    <col min="7" max="16384" width="15.7109375" style="7" customWidth="1"/>
  </cols>
  <sheetData>
    <row r="1" spans="1:5" s="1" customFormat="1" ht="30" customHeight="1">
      <c r="A1" s="286" t="s">
        <v>0</v>
      </c>
      <c r="B1" s="286"/>
      <c r="C1" s="286"/>
      <c r="D1" s="286"/>
      <c r="E1" s="286"/>
    </row>
    <row r="2" spans="1:5" s="1" customFormat="1" ht="15" customHeight="1">
      <c r="A2" s="287"/>
      <c r="B2" s="287"/>
      <c r="C2" s="287"/>
      <c r="D2" s="287"/>
      <c r="E2" s="287"/>
    </row>
    <row r="3" spans="1:5" s="2" customFormat="1" ht="15" customHeight="1">
      <c r="A3" s="288" t="s">
        <v>1</v>
      </c>
      <c r="B3" s="288"/>
      <c r="C3" s="288"/>
      <c r="D3" s="288"/>
      <c r="E3" s="288"/>
    </row>
    <row r="4" spans="1:5" s="2" customFormat="1" ht="15" customHeight="1">
      <c r="A4" s="289" t="s">
        <v>2</v>
      </c>
      <c r="B4" s="289"/>
      <c r="C4" s="289"/>
      <c r="D4" s="289"/>
      <c r="E4" s="289"/>
    </row>
    <row r="5" spans="1:5" s="2" customFormat="1" ht="15" customHeight="1">
      <c r="A5" s="3"/>
      <c r="B5" s="4"/>
      <c r="C5" s="4"/>
      <c r="D5" s="4"/>
      <c r="E5" s="4"/>
    </row>
    <row r="6" spans="1:5" ht="45" customHeight="1">
      <c r="A6" s="5"/>
      <c r="B6" s="6" t="s">
        <v>3</v>
      </c>
      <c r="C6" s="6" t="s">
        <v>4</v>
      </c>
      <c r="D6" s="6" t="s">
        <v>5</v>
      </c>
      <c r="E6" s="7"/>
    </row>
    <row r="7" spans="1:5" ht="15" customHeight="1">
      <c r="A7" s="8" t="s">
        <v>6</v>
      </c>
      <c r="B7" s="9"/>
      <c r="C7" s="9"/>
      <c r="D7" s="9"/>
      <c r="E7" s="7"/>
    </row>
    <row r="8" spans="1:5" ht="15" customHeight="1">
      <c r="A8" s="10" t="s">
        <v>7</v>
      </c>
      <c r="B8" s="11">
        <f>'[1]TB - Rounded'!J29</f>
        <v>1255913</v>
      </c>
      <c r="C8" s="12">
        <v>0</v>
      </c>
      <c r="D8" s="11">
        <f>SUM(B8:C8)</f>
        <v>1255913</v>
      </c>
      <c r="E8" s="7"/>
    </row>
    <row r="9" spans="1:5" ht="15" customHeight="1">
      <c r="A9" s="10" t="s">
        <v>8</v>
      </c>
      <c r="B9" s="13">
        <f>'[1]TB - Rounded'!J33</f>
        <v>1289363</v>
      </c>
      <c r="C9" s="12">
        <v>0</v>
      </c>
      <c r="D9" s="13">
        <f>SUM(B9:C9)</f>
        <v>1289363</v>
      </c>
      <c r="E9" s="7"/>
    </row>
    <row r="10" spans="1:5" ht="15" customHeight="1">
      <c r="A10" s="10" t="s">
        <v>9</v>
      </c>
      <c r="B10" s="13">
        <f>'[1]TB - Rounded'!J24</f>
        <v>7988250</v>
      </c>
      <c r="C10" s="12">
        <v>0</v>
      </c>
      <c r="D10" s="13">
        <f>SUM(B10:C10)</f>
        <v>7988250</v>
      </c>
      <c r="E10" s="7"/>
    </row>
    <row r="11" spans="1:5" ht="15" customHeight="1">
      <c r="A11" s="10" t="s">
        <v>10</v>
      </c>
      <c r="B11" s="13">
        <v>122933</v>
      </c>
      <c r="C11" s="13">
        <f>B11</f>
        <v>122933</v>
      </c>
      <c r="D11" s="14">
        <v>0</v>
      </c>
      <c r="E11" s="7"/>
    </row>
    <row r="12" spans="1:5" ht="15" customHeight="1">
      <c r="A12" s="10" t="s">
        <v>11</v>
      </c>
      <c r="B12" s="15">
        <f>'Equity YTD-4'!B34</f>
        <v>69299</v>
      </c>
      <c r="C12" s="12">
        <v>0</v>
      </c>
      <c r="D12" s="13">
        <f>SUM(B12:C12)</f>
        <v>69299</v>
      </c>
      <c r="E12" s="7"/>
    </row>
    <row r="13" spans="1:5" ht="15" customHeight="1">
      <c r="A13" s="10" t="s">
        <v>12</v>
      </c>
      <c r="B13" s="13">
        <f>91111-33474</f>
        <v>57637</v>
      </c>
      <c r="C13" s="13">
        <f>B13</f>
        <v>57637</v>
      </c>
      <c r="D13" s="14">
        <f>B13-C13</f>
        <v>0</v>
      </c>
      <c r="E13" s="7"/>
    </row>
    <row r="14" spans="1:5" ht="15" customHeight="1">
      <c r="A14" s="10" t="s">
        <v>13</v>
      </c>
      <c r="B14" s="15">
        <f>'[1]TB - Rounded'!J55+14419-9580</f>
        <v>33571</v>
      </c>
      <c r="C14" s="15">
        <f>14419-9580</f>
        <v>4839</v>
      </c>
      <c r="D14" s="13">
        <f>B14-C14</f>
        <v>28732</v>
      </c>
      <c r="E14" s="16"/>
    </row>
    <row r="15" spans="1:5" ht="15" customHeight="1">
      <c r="A15" s="10" t="s">
        <v>14</v>
      </c>
      <c r="B15" s="15">
        <f>17949-5099</f>
        <v>12850</v>
      </c>
      <c r="C15" s="15">
        <f>B15</f>
        <v>12850</v>
      </c>
      <c r="D15" s="12">
        <f>B15-C15</f>
        <v>0</v>
      </c>
      <c r="E15" s="16"/>
    </row>
    <row r="16" spans="1:5" ht="15" customHeight="1">
      <c r="A16" s="10" t="s">
        <v>15</v>
      </c>
      <c r="B16" s="15">
        <f>'[1]TB - Rounded'!J44+5</f>
        <v>120536</v>
      </c>
      <c r="C16" s="15">
        <v>5</v>
      </c>
      <c r="D16" s="13">
        <f>B16-C16</f>
        <v>120531</v>
      </c>
      <c r="E16" s="7"/>
    </row>
    <row r="17" spans="1:5" ht="15" customHeight="1">
      <c r="A17" s="10" t="s">
        <v>16</v>
      </c>
      <c r="B17" s="15">
        <v>175</v>
      </c>
      <c r="C17" s="15">
        <f>B17</f>
        <v>175</v>
      </c>
      <c r="D17" s="12">
        <f>B17-C17</f>
        <v>0</v>
      </c>
      <c r="E17" s="7"/>
    </row>
    <row r="18" spans="1:6" ht="15" customHeight="1">
      <c r="A18" s="17" t="s">
        <v>17</v>
      </c>
      <c r="B18" s="18">
        <f>SUM(B8:B17)</f>
        <v>10950527</v>
      </c>
      <c r="C18" s="18">
        <f>SUM(C8:C17)</f>
        <v>198439</v>
      </c>
      <c r="D18" s="18">
        <f>SUM(D8:D17)</f>
        <v>10752088</v>
      </c>
      <c r="E18" s="19"/>
      <c r="F18" s="5"/>
    </row>
    <row r="19" spans="1:5" ht="15" customHeight="1">
      <c r="A19" s="17"/>
      <c r="B19" s="20"/>
      <c r="C19" s="20"/>
      <c r="D19" s="19"/>
      <c r="E19" s="7"/>
    </row>
    <row r="20" spans="1:5" ht="15" customHeight="1">
      <c r="A20" s="21" t="s">
        <v>18</v>
      </c>
      <c r="B20" s="22"/>
      <c r="C20" s="22"/>
      <c r="D20" s="22"/>
      <c r="E20" s="7"/>
    </row>
    <row r="21" spans="1:5" ht="15" customHeight="1">
      <c r="A21" s="10" t="s">
        <v>19</v>
      </c>
      <c r="B21" s="22"/>
      <c r="C21" s="23">
        <f>-'[1]TB - Rounded'!J181</f>
        <v>922887</v>
      </c>
      <c r="D21" s="22"/>
      <c r="E21" s="7"/>
    </row>
    <row r="22" spans="1:5" ht="15" customHeight="1">
      <c r="A22" s="10" t="s">
        <v>20</v>
      </c>
      <c r="B22" s="22"/>
      <c r="C22" s="23">
        <f>-'[1]TB - Rounded'!J184</f>
        <v>961700</v>
      </c>
      <c r="D22" s="22"/>
      <c r="E22" s="7"/>
    </row>
    <row r="23" spans="1:5" ht="15" customHeight="1">
      <c r="A23" s="10" t="s">
        <v>21</v>
      </c>
      <c r="B23" s="22"/>
      <c r="C23" s="23">
        <f>-'[1]TB - Rounded'!J178</f>
        <v>87146</v>
      </c>
      <c r="D23" s="22"/>
      <c r="E23" s="7"/>
    </row>
    <row r="24" spans="1:5" ht="15" customHeight="1">
      <c r="A24" s="10" t="s">
        <v>22</v>
      </c>
      <c r="B24" s="22"/>
      <c r="C24" s="23">
        <f>-'[1]TB - Rounded'!J197</f>
        <v>12836</v>
      </c>
      <c r="D24" s="22"/>
      <c r="E24" s="7"/>
    </row>
    <row r="25" spans="1:5" ht="15" customHeight="1">
      <c r="A25" s="10" t="s">
        <v>23</v>
      </c>
      <c r="B25" s="22"/>
      <c r="C25" s="23">
        <f>-'[1]TB - Rounded'!J187</f>
        <v>263310</v>
      </c>
      <c r="D25" s="22"/>
      <c r="E25" s="7"/>
    </row>
    <row r="26" spans="1:5" ht="15" customHeight="1">
      <c r="A26" s="10" t="s">
        <v>24</v>
      </c>
      <c r="B26" s="22"/>
      <c r="C26" s="23">
        <f>-'[1]TB - Rounded'!J194+2</f>
        <v>61540</v>
      </c>
      <c r="D26" s="19"/>
      <c r="E26" s="7"/>
    </row>
    <row r="27" spans="1:9" ht="15" customHeight="1">
      <c r="A27" s="10" t="s">
        <v>25</v>
      </c>
      <c r="B27" s="22"/>
      <c r="C27" s="23">
        <f>-'[1]TB - Rounded'!J145</f>
        <v>16645</v>
      </c>
      <c r="D27" s="19"/>
      <c r="E27" s="7"/>
      <c r="I27" s="7" t="s">
        <v>26</v>
      </c>
    </row>
    <row r="28" spans="1:5" ht="15" customHeight="1">
      <c r="A28" s="10" t="s">
        <v>27</v>
      </c>
      <c r="B28" s="22"/>
      <c r="C28" s="24">
        <f>-'[1]TB - Rounded'!J141</f>
        <v>7272</v>
      </c>
      <c r="D28" s="19"/>
      <c r="E28" s="7"/>
    </row>
    <row r="29" spans="1:5" ht="15" customHeight="1">
      <c r="A29" s="10"/>
      <c r="B29" s="25"/>
      <c r="C29" s="22"/>
      <c r="D29" s="19"/>
      <c r="E29" s="7"/>
    </row>
    <row r="30" spans="1:5" ht="15" customHeight="1">
      <c r="A30" s="17" t="s">
        <v>28</v>
      </c>
      <c r="B30" s="22"/>
      <c r="C30" s="22"/>
      <c r="D30" s="26">
        <f>SUM(C21:C28)</f>
        <v>2333336</v>
      </c>
      <c r="E30" s="7"/>
    </row>
    <row r="31" spans="1:5" ht="15" customHeight="1">
      <c r="A31" s="27"/>
      <c r="B31" s="22"/>
      <c r="C31" s="22"/>
      <c r="D31" s="22"/>
      <c r="E31" s="7"/>
    </row>
    <row r="32" spans="1:5" ht="15" customHeight="1">
      <c r="A32" s="21" t="s">
        <v>29</v>
      </c>
      <c r="B32" s="22"/>
      <c r="C32" s="22"/>
      <c r="D32" s="22"/>
      <c r="E32" s="7"/>
    </row>
    <row r="33" spans="1:5" ht="15" customHeight="1">
      <c r="A33" s="10" t="s">
        <v>30</v>
      </c>
      <c r="B33" s="22"/>
      <c r="C33" s="23">
        <f>'Equity YTD-4'!F42</f>
        <v>3248596</v>
      </c>
      <c r="D33" s="22"/>
      <c r="E33" s="7"/>
    </row>
    <row r="34" spans="1:6" ht="15" customHeight="1">
      <c r="A34" s="10" t="s">
        <v>31</v>
      </c>
      <c r="B34" s="22"/>
      <c r="C34" s="23">
        <f>'Losses Incurred YTD-10'!F18</f>
        <v>1162525</v>
      </c>
      <c r="D34" s="19"/>
      <c r="E34" s="28"/>
      <c r="F34" s="29"/>
    </row>
    <row r="35" spans="1:6" ht="15" customHeight="1">
      <c r="A35" s="10" t="s">
        <v>32</v>
      </c>
      <c r="B35" s="22"/>
      <c r="C35" s="23">
        <f>'Losses Incurred YTD-10'!F24</f>
        <v>407073</v>
      </c>
      <c r="D35" s="19"/>
      <c r="E35" s="28"/>
      <c r="F35" s="29"/>
    </row>
    <row r="36" spans="1:6" ht="15" customHeight="1">
      <c r="A36" s="10" t="s">
        <v>33</v>
      </c>
      <c r="B36" s="22"/>
      <c r="C36" s="23">
        <f>'[1]Unpaid Loss Expense Reserves-14'!E12</f>
        <v>169512</v>
      </c>
      <c r="D36" s="19"/>
      <c r="E36" s="28"/>
      <c r="F36" s="29"/>
    </row>
    <row r="37" spans="1:7" ht="15" customHeight="1">
      <c r="A37" s="10" t="s">
        <v>34</v>
      </c>
      <c r="B37" s="20"/>
      <c r="C37" s="23">
        <f>'[1]Unpaid Loss Expense Reserves-14'!E19</f>
        <v>138942</v>
      </c>
      <c r="D37" s="19"/>
      <c r="E37" s="28"/>
      <c r="F37" s="28"/>
      <c r="G37" s="28"/>
    </row>
    <row r="38" spans="1:5" ht="15" customHeight="1">
      <c r="A38" s="10" t="s">
        <v>35</v>
      </c>
      <c r="B38" s="22"/>
      <c r="C38" s="23">
        <f>'Equity YTD-4'!F45</f>
        <v>107359</v>
      </c>
      <c r="D38" s="22"/>
      <c r="E38" s="7"/>
    </row>
    <row r="39" spans="1:5" ht="15" customHeight="1">
      <c r="A39" s="10" t="s">
        <v>36</v>
      </c>
      <c r="B39" s="22"/>
      <c r="C39" s="24">
        <f>'Equity YTD-4'!F46</f>
        <v>101554</v>
      </c>
      <c r="D39" s="22"/>
      <c r="E39" s="7"/>
    </row>
    <row r="40" spans="1:5" ht="15" customHeight="1">
      <c r="A40" s="10"/>
      <c r="B40" s="19"/>
      <c r="C40" s="22"/>
      <c r="D40" s="22"/>
      <c r="E40" s="7"/>
    </row>
    <row r="41" spans="1:5" ht="15" customHeight="1">
      <c r="A41" s="30" t="s">
        <v>37</v>
      </c>
      <c r="B41" s="22"/>
      <c r="C41" s="20"/>
      <c r="D41" s="26">
        <f>SUM(C33:C39)</f>
        <v>5335561</v>
      </c>
      <c r="E41" s="7"/>
    </row>
    <row r="42" spans="1:5" ht="15" customHeight="1">
      <c r="A42" s="30"/>
      <c r="B42" s="22"/>
      <c r="C42" s="20"/>
      <c r="D42" s="31"/>
      <c r="E42" s="7"/>
    </row>
    <row r="43" spans="1:5" ht="15" customHeight="1">
      <c r="A43" s="17" t="s">
        <v>38</v>
      </c>
      <c r="B43" s="22"/>
      <c r="C43" s="20"/>
      <c r="D43" s="32">
        <f>D30+D41</f>
        <v>7668897</v>
      </c>
      <c r="E43" s="7"/>
    </row>
    <row r="44" spans="1:5" ht="15" customHeight="1">
      <c r="A44" s="27"/>
      <c r="B44" s="22"/>
      <c r="C44" s="20"/>
      <c r="D44" s="22"/>
      <c r="E44" s="7"/>
    </row>
    <row r="45" spans="1:5" ht="15" customHeight="1">
      <c r="A45" s="21" t="s">
        <v>39</v>
      </c>
      <c r="B45" s="22"/>
      <c r="C45" s="20"/>
      <c r="D45" s="22"/>
      <c r="E45" s="7"/>
    </row>
    <row r="46" spans="1:7" ht="15" customHeight="1">
      <c r="A46" s="10" t="s">
        <v>40</v>
      </c>
      <c r="B46" s="22"/>
      <c r="C46" s="20"/>
      <c r="D46" s="33">
        <f>D18-D43</f>
        <v>3083191</v>
      </c>
      <c r="F46" s="34"/>
      <c r="G46" s="5"/>
    </row>
    <row r="47" spans="1:5" ht="15" customHeight="1">
      <c r="A47" s="27"/>
      <c r="B47" s="20"/>
      <c r="C47" s="20"/>
      <c r="D47" s="22"/>
      <c r="E47" s="35"/>
    </row>
    <row r="48" spans="1:6" ht="15" customHeight="1" thickBot="1">
      <c r="A48" s="30" t="s">
        <v>41</v>
      </c>
      <c r="B48" s="22"/>
      <c r="C48" s="22"/>
      <c r="D48" s="36">
        <f>D43+D46</f>
        <v>10752088</v>
      </c>
      <c r="E48" s="16"/>
      <c r="F48" s="5"/>
    </row>
    <row r="49" spans="1:5" ht="15" customHeight="1" thickTop="1">
      <c r="A49" s="37"/>
      <c r="B49" s="38"/>
      <c r="C49" s="38"/>
      <c r="D49" s="38"/>
      <c r="E49" s="5"/>
    </row>
    <row r="50" spans="4:5" ht="15" customHeight="1">
      <c r="D50" s="38"/>
      <c r="E50" s="7"/>
    </row>
    <row r="51" spans="4:5" ht="15" customHeight="1">
      <c r="D51" s="38"/>
      <c r="E51" s="7"/>
    </row>
    <row r="52" spans="4:5" ht="15" customHeight="1">
      <c r="D52" s="38"/>
      <c r="E52" s="7"/>
    </row>
    <row r="53" spans="4:5" ht="15" customHeight="1">
      <c r="D53" s="38"/>
      <c r="E53" s="7"/>
    </row>
    <row r="54" spans="4:5" ht="15" customHeight="1">
      <c r="D54" s="38"/>
      <c r="E54" s="7"/>
    </row>
    <row r="55" ht="15" customHeight="1">
      <c r="E55" s="7"/>
    </row>
    <row r="56" ht="15" customHeight="1">
      <c r="E56" s="7"/>
    </row>
    <row r="58" spans="2:5" s="39" customFormat="1" ht="15" customHeight="1">
      <c r="B58" s="40"/>
      <c r="C58" s="40"/>
      <c r="E58" s="41"/>
    </row>
    <row r="59" spans="2:5" s="42" customFormat="1" ht="15" customHeight="1">
      <c r="B59" s="43"/>
      <c r="C59" s="43"/>
      <c r="D59" s="43"/>
      <c r="E59" s="44"/>
    </row>
  </sheetData>
  <sheetProtection/>
  <mergeCells count="4">
    <mergeCell ref="A1:E1"/>
    <mergeCell ref="A2:E2"/>
    <mergeCell ref="A3:E3"/>
    <mergeCell ref="A4:E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H74"/>
  <sheetViews>
    <sheetView zoomScalePageLayoutView="0" workbookViewId="0" topLeftCell="A1">
      <selection activeCell="A1" sqref="A1:F1"/>
    </sheetView>
  </sheetViews>
  <sheetFormatPr defaultColWidth="15.7109375" defaultRowHeight="15" customHeight="1"/>
  <cols>
    <col min="1" max="1" width="59.00390625" style="235" customWidth="1"/>
    <col min="2" max="4" width="16.7109375" style="258" customWidth="1"/>
    <col min="5" max="6" width="16.7109375" style="252" customWidth="1"/>
    <col min="7" max="16384" width="15.7109375" style="16" customWidth="1"/>
  </cols>
  <sheetData>
    <row r="1" spans="1:6" s="228" customFormat="1" ht="24.75" customHeight="1">
      <c r="A1" s="303" t="s">
        <v>0</v>
      </c>
      <c r="B1" s="303"/>
      <c r="C1" s="303"/>
      <c r="D1" s="303"/>
      <c r="E1" s="303"/>
      <c r="F1" s="303"/>
    </row>
    <row r="2" spans="1:6" s="231" customFormat="1" ht="15" customHeight="1">
      <c r="A2" s="229"/>
      <c r="B2" s="230"/>
      <c r="C2" s="230"/>
      <c r="D2" s="230"/>
      <c r="E2" s="230"/>
      <c r="F2" s="230"/>
    </row>
    <row r="3" spans="1:6" s="232" customFormat="1" ht="15" customHeight="1">
      <c r="A3" s="304" t="s">
        <v>184</v>
      </c>
      <c r="B3" s="304"/>
      <c r="C3" s="304"/>
      <c r="D3" s="304"/>
      <c r="E3" s="304"/>
      <c r="F3" s="304"/>
    </row>
    <row r="4" spans="1:6" s="232" customFormat="1" ht="15" customHeight="1">
      <c r="A4" s="304" t="s">
        <v>197</v>
      </c>
      <c r="B4" s="304"/>
      <c r="C4" s="304"/>
      <c r="D4" s="304"/>
      <c r="E4" s="304"/>
      <c r="F4" s="304"/>
    </row>
    <row r="5" spans="1:6" s="234" customFormat="1" ht="15" customHeight="1">
      <c r="A5" s="229"/>
      <c r="B5" s="233"/>
      <c r="C5" s="233"/>
      <c r="D5" s="233"/>
      <c r="E5" s="230"/>
      <c r="F5" s="230"/>
    </row>
    <row r="6" spans="2:6" ht="30" customHeight="1">
      <c r="B6" s="187" t="s">
        <v>73</v>
      </c>
      <c r="C6" s="187" t="s">
        <v>74</v>
      </c>
      <c r="D6" s="187" t="s">
        <v>75</v>
      </c>
      <c r="E6" s="187" t="s">
        <v>76</v>
      </c>
      <c r="F6" s="188" t="s">
        <v>77</v>
      </c>
    </row>
    <row r="7" spans="1:6" ht="15" customHeight="1">
      <c r="A7" s="236" t="s">
        <v>186</v>
      </c>
      <c r="B7" s="237"/>
      <c r="C7" s="237"/>
      <c r="D7" s="237"/>
      <c r="E7" s="237"/>
      <c r="F7" s="237"/>
    </row>
    <row r="8" spans="1:6" ht="15" customHeight="1">
      <c r="A8" s="236" t="s">
        <v>187</v>
      </c>
      <c r="B8" s="238"/>
      <c r="C8" s="238"/>
      <c r="D8" s="238"/>
      <c r="E8" s="238"/>
      <c r="F8" s="238"/>
    </row>
    <row r="9" spans="1:6" ht="15" customHeight="1">
      <c r="A9" s="239" t="s">
        <v>188</v>
      </c>
      <c r="B9" s="193">
        <f>'[1]Loss Expenses Paid YTD-16'!E27</f>
        <v>75326</v>
      </c>
      <c r="C9" s="193">
        <f>'[1]Loss Expenses Paid YTD-16'!E21</f>
        <v>1249605</v>
      </c>
      <c r="D9" s="193">
        <f>'[1]Loss Expenses Paid YTD-16'!E15+'[1]TB - Rounded'!I296</f>
        <v>-17968</v>
      </c>
      <c r="E9" s="193">
        <f>'[1]TB - Rounded'!I293</f>
        <v>-337</v>
      </c>
      <c r="F9" s="193">
        <f>SUM(B9:E9)</f>
        <v>1306626</v>
      </c>
    </row>
    <row r="10" spans="1:6" ht="15" customHeight="1">
      <c r="A10" s="239" t="s">
        <v>163</v>
      </c>
      <c r="B10" s="194">
        <f>'[1]Loss Expenses Paid YTD-16'!E28</f>
        <v>80419</v>
      </c>
      <c r="C10" s="194">
        <f>'[1]Loss Expenses Paid YTD-16'!E22</f>
        <v>257828</v>
      </c>
      <c r="D10" s="250">
        <f>'[1]Loss Expenses Paid YTD-16'!E16+'[1]TB - Rounded'!I297</f>
        <v>-22190</v>
      </c>
      <c r="E10" s="158">
        <f>'[1]TB - Rounded'!I294</f>
        <v>0</v>
      </c>
      <c r="F10" s="194">
        <f>SUM(B10:E10)</f>
        <v>316057</v>
      </c>
    </row>
    <row r="11" spans="1:6" ht="15" customHeight="1">
      <c r="A11" s="239" t="s">
        <v>164</v>
      </c>
      <c r="B11" s="158">
        <f>'[1]Loss Expenses Paid YTD-16'!E29</f>
        <v>0</v>
      </c>
      <c r="C11" s="158">
        <f>'[1]Loss Expenses Paid YTD-16'!E23</f>
        <v>0</v>
      </c>
      <c r="D11" s="158">
        <f>'[1]Loss Expenses Paid YTD-16'!E17</f>
        <v>0</v>
      </c>
      <c r="E11" s="158">
        <v>0</v>
      </c>
      <c r="F11" s="158">
        <f>SUM(B11:E11)</f>
        <v>0</v>
      </c>
    </row>
    <row r="12" spans="1:6" ht="15" customHeight="1" thickBot="1">
      <c r="A12" s="240" t="s">
        <v>165</v>
      </c>
      <c r="B12" s="196">
        <f>SUM(B9:B11)</f>
        <v>155745</v>
      </c>
      <c r="C12" s="196">
        <f>SUM(C9:C11)</f>
        <v>1507433</v>
      </c>
      <c r="D12" s="104">
        <f>SUM(D9:D11)</f>
        <v>-40158</v>
      </c>
      <c r="E12" s="104">
        <f>SUM(E9:E11)</f>
        <v>-337</v>
      </c>
      <c r="F12" s="198">
        <f>SUM(F9:F11)</f>
        <v>1622683</v>
      </c>
    </row>
    <row r="13" spans="1:6" ht="15" customHeight="1" thickTop="1">
      <c r="A13" s="236"/>
      <c r="B13" s="241"/>
      <c r="C13" s="241"/>
      <c r="D13" s="241"/>
      <c r="E13" s="242"/>
      <c r="F13" s="243"/>
    </row>
    <row r="14" spans="1:6" ht="15" customHeight="1">
      <c r="A14" s="236" t="s">
        <v>189</v>
      </c>
      <c r="B14" s="241"/>
      <c r="C14" s="241"/>
      <c r="D14" s="241"/>
      <c r="E14" s="242"/>
      <c r="F14" s="243"/>
    </row>
    <row r="15" spans="1:6" ht="15" customHeight="1">
      <c r="A15" s="239" t="s">
        <v>190</v>
      </c>
      <c r="B15" s="194">
        <f>'[1]Unpaid Loss Reserves-13'!B9</f>
        <v>210500</v>
      </c>
      <c r="C15" s="194">
        <f>'[1]Unpaid Loss Reserves-13'!C9</f>
        <v>528395</v>
      </c>
      <c r="D15" s="158">
        <f>'[1]Unpaid Loss Reserves-13'!D9</f>
        <v>0</v>
      </c>
      <c r="E15" s="158">
        <v>0</v>
      </c>
      <c r="F15" s="259">
        <f>SUM(B15:E15)</f>
        <v>738895</v>
      </c>
    </row>
    <row r="16" spans="1:6" ht="15" customHeight="1">
      <c r="A16" s="239" t="s">
        <v>191</v>
      </c>
      <c r="B16" s="194">
        <f>'[1]Unpaid Loss Reserves-13'!B10</f>
        <v>294878</v>
      </c>
      <c r="C16" s="194">
        <f>'[1]Unpaid Loss Reserves-13'!C10</f>
        <v>123752</v>
      </c>
      <c r="D16" s="194">
        <f>'[1]Unpaid Loss Reserves-13'!D10</f>
        <v>5000</v>
      </c>
      <c r="E16" s="158">
        <v>0</v>
      </c>
      <c r="F16" s="259">
        <f>SUM(B16:E16)</f>
        <v>423630</v>
      </c>
    </row>
    <row r="17" spans="1:6" ht="15" customHeight="1">
      <c r="A17" s="239" t="s">
        <v>192</v>
      </c>
      <c r="B17" s="158">
        <f>'[1]Unpaid Loss Reserves-13'!B11</f>
        <v>0</v>
      </c>
      <c r="C17" s="158">
        <f>'[1]Unpaid Loss Reserves-13'!C11</f>
        <v>0</v>
      </c>
      <c r="D17" s="158">
        <f>'[1]Unpaid Loss Reserves-13'!D11</f>
        <v>0</v>
      </c>
      <c r="E17" s="158">
        <v>0</v>
      </c>
      <c r="F17" s="158">
        <f>SUM(B17:E17)</f>
        <v>0</v>
      </c>
    </row>
    <row r="18" spans="1:6" ht="15" customHeight="1" thickBot="1">
      <c r="A18" s="240" t="s">
        <v>165</v>
      </c>
      <c r="B18" s="196">
        <f>SUM(B15:B17)</f>
        <v>505378</v>
      </c>
      <c r="C18" s="196">
        <f>SUM(C15:C17)</f>
        <v>652147</v>
      </c>
      <c r="D18" s="196">
        <f>SUM(D15:D17)</f>
        <v>5000</v>
      </c>
      <c r="E18" s="197">
        <f>SUM(E15:E17)</f>
        <v>0</v>
      </c>
      <c r="F18" s="198">
        <f>SUM(F15:F17)</f>
        <v>1162525</v>
      </c>
    </row>
    <row r="19" spans="1:6" ht="15" customHeight="1" thickTop="1">
      <c r="A19" s="236"/>
      <c r="B19" s="100"/>
      <c r="C19" s="100"/>
      <c r="D19" s="100"/>
      <c r="E19" s="244"/>
      <c r="F19" s="245"/>
    </row>
    <row r="20" spans="1:6" ht="15" customHeight="1">
      <c r="A20" s="236" t="s">
        <v>193</v>
      </c>
      <c r="B20" s="242"/>
      <c r="C20" s="242"/>
      <c r="D20" s="242"/>
      <c r="E20" s="242"/>
      <c r="F20" s="246"/>
    </row>
    <row r="21" spans="1:6" ht="15" customHeight="1">
      <c r="A21" s="239" t="s">
        <v>190</v>
      </c>
      <c r="B21" s="194">
        <f>'[1]Unpaid Loss Reserves-13'!B16</f>
        <v>97614</v>
      </c>
      <c r="C21" s="194">
        <f>'[1]Unpaid Loss Reserves-13'!C16</f>
        <v>122818</v>
      </c>
      <c r="D21" s="158">
        <f>'[1]Unpaid Loss Reserves-13'!D16</f>
        <v>0</v>
      </c>
      <c r="E21" s="158">
        <v>0</v>
      </c>
      <c r="F21" s="259">
        <f>SUM(B21:E21)</f>
        <v>220432</v>
      </c>
    </row>
    <row r="22" spans="1:6" ht="15" customHeight="1">
      <c r="A22" s="239" t="s">
        <v>191</v>
      </c>
      <c r="B22" s="194">
        <f>'[1]Unpaid Loss Reserves-13'!B17</f>
        <v>136742</v>
      </c>
      <c r="C22" s="194">
        <f>'[1]Unpaid Loss Reserves-13'!C17</f>
        <v>28765</v>
      </c>
      <c r="D22" s="194">
        <f>'[1]Unpaid Loss Reserves-13'!D17</f>
        <v>21134</v>
      </c>
      <c r="E22" s="158">
        <v>0</v>
      </c>
      <c r="F22" s="259">
        <f>SUM(B22:E22)</f>
        <v>186641</v>
      </c>
    </row>
    <row r="23" spans="1:6" ht="15" customHeight="1">
      <c r="A23" s="239" t="s">
        <v>192</v>
      </c>
      <c r="B23" s="158">
        <f>'[1]Unpaid Loss Reserves-13'!B18</f>
        <v>0</v>
      </c>
      <c r="C23" s="158">
        <f>'[1]Unpaid Loss Reserves-13'!C18</f>
        <v>0</v>
      </c>
      <c r="D23" s="158">
        <f>'[1]Unpaid Loss Reserves-13'!D18</f>
        <v>0</v>
      </c>
      <c r="E23" s="158">
        <v>0</v>
      </c>
      <c r="F23" s="158">
        <f>SUM(B23:E23)</f>
        <v>0</v>
      </c>
    </row>
    <row r="24" spans="1:6" ht="15" customHeight="1" thickBot="1">
      <c r="A24" s="240" t="s">
        <v>165</v>
      </c>
      <c r="B24" s="196">
        <f>SUM(B21:B23)</f>
        <v>234356</v>
      </c>
      <c r="C24" s="196">
        <f>SUM(C21:C23)</f>
        <v>151583</v>
      </c>
      <c r="D24" s="196">
        <f>SUM(D21:D23)</f>
        <v>21134</v>
      </c>
      <c r="E24" s="197">
        <f>SUM(E21:E23)</f>
        <v>0</v>
      </c>
      <c r="F24" s="198">
        <f>SUM(F21:F23)</f>
        <v>407073</v>
      </c>
    </row>
    <row r="25" spans="1:6" ht="15" customHeight="1" thickTop="1">
      <c r="A25" s="236"/>
      <c r="B25" s="241"/>
      <c r="C25" s="241"/>
      <c r="D25" s="241"/>
      <c r="E25" s="242"/>
      <c r="F25" s="243"/>
    </row>
    <row r="26" spans="1:6" ht="15" customHeight="1">
      <c r="A26" s="236" t="s">
        <v>198</v>
      </c>
      <c r="B26" s="247"/>
      <c r="C26" s="247"/>
      <c r="D26" s="247"/>
      <c r="E26" s="242"/>
      <c r="F26" s="243"/>
    </row>
    <row r="27" spans="1:6" ht="15" customHeight="1">
      <c r="A27" s="236" t="s">
        <v>195</v>
      </c>
      <c r="B27" s="247"/>
      <c r="C27" s="247"/>
      <c r="D27" s="247"/>
      <c r="E27" s="242"/>
      <c r="F27" s="243"/>
    </row>
    <row r="28" spans="1:6" ht="15" customHeight="1">
      <c r="A28" s="239" t="s">
        <v>190</v>
      </c>
      <c r="B28" s="158">
        <v>0</v>
      </c>
      <c r="C28" s="194">
        <v>826577</v>
      </c>
      <c r="D28" s="194">
        <v>21135</v>
      </c>
      <c r="E28" s="194">
        <v>0</v>
      </c>
      <c r="F28" s="194">
        <f>SUM(B28:E28)</f>
        <v>847712</v>
      </c>
    </row>
    <row r="29" spans="1:6" ht="15" customHeight="1">
      <c r="A29" s="239" t="s">
        <v>191</v>
      </c>
      <c r="B29" s="158">
        <v>0</v>
      </c>
      <c r="C29" s="194">
        <v>42334</v>
      </c>
      <c r="D29" s="194">
        <v>113171</v>
      </c>
      <c r="E29" s="194">
        <v>9100</v>
      </c>
      <c r="F29" s="194">
        <f>SUM(B29:E29)</f>
        <v>164605</v>
      </c>
    </row>
    <row r="30" spans="1:8" ht="15" customHeight="1">
      <c r="A30" s="239" t="s">
        <v>192</v>
      </c>
      <c r="B30" s="158">
        <v>0</v>
      </c>
      <c r="C30" s="158">
        <v>0</v>
      </c>
      <c r="D30" s="158">
        <v>0</v>
      </c>
      <c r="E30" s="158">
        <v>0</v>
      </c>
      <c r="F30" s="158">
        <f>SUM(B30:E30)</f>
        <v>0</v>
      </c>
      <c r="H30" s="158"/>
    </row>
    <row r="31" spans="1:6" ht="15" customHeight="1" thickBot="1">
      <c r="A31" s="240" t="s">
        <v>165</v>
      </c>
      <c r="B31" s="197">
        <f>SUM(B28:B30)</f>
        <v>0</v>
      </c>
      <c r="C31" s="196">
        <f>SUM(C28:C30)</f>
        <v>868911</v>
      </c>
      <c r="D31" s="196">
        <f>SUM(D28:D30)</f>
        <v>134306</v>
      </c>
      <c r="E31" s="196">
        <f>SUM(E28:E30)</f>
        <v>9100</v>
      </c>
      <c r="F31" s="198">
        <f>SUM(F28:F30)</f>
        <v>1012317</v>
      </c>
    </row>
    <row r="32" spans="1:6" s="249" customFormat="1" ht="15" customHeight="1" thickTop="1">
      <c r="A32" s="236"/>
      <c r="B32" s="247"/>
      <c r="C32" s="247"/>
      <c r="D32" s="247"/>
      <c r="E32" s="247"/>
      <c r="F32" s="248"/>
    </row>
    <row r="33" spans="1:6" ht="15" customHeight="1">
      <c r="A33" s="236" t="s">
        <v>196</v>
      </c>
      <c r="B33" s="241"/>
      <c r="C33" s="241"/>
      <c r="D33" s="241"/>
      <c r="E33" s="242"/>
      <c r="F33" s="243"/>
    </row>
    <row r="34" spans="1:6" ht="15" customHeight="1">
      <c r="A34" s="239" t="s">
        <v>190</v>
      </c>
      <c r="B34" s="194">
        <f aca="true" t="shared" si="0" ref="B34:E36">B9+B15+B21-B28</f>
        <v>383440</v>
      </c>
      <c r="C34" s="194">
        <f t="shared" si="0"/>
        <v>1074241</v>
      </c>
      <c r="D34" s="250">
        <f t="shared" si="0"/>
        <v>-39103</v>
      </c>
      <c r="E34" s="250">
        <f t="shared" si="0"/>
        <v>-337</v>
      </c>
      <c r="F34" s="194">
        <f>SUM(B34:E34)</f>
        <v>1418241</v>
      </c>
    </row>
    <row r="35" spans="1:6" ht="15" customHeight="1">
      <c r="A35" s="239" t="s">
        <v>191</v>
      </c>
      <c r="B35" s="194">
        <f t="shared" si="0"/>
        <v>512039</v>
      </c>
      <c r="C35" s="194">
        <f t="shared" si="0"/>
        <v>368011</v>
      </c>
      <c r="D35" s="250">
        <f t="shared" si="0"/>
        <v>-109227</v>
      </c>
      <c r="E35" s="250">
        <f t="shared" si="0"/>
        <v>-9100</v>
      </c>
      <c r="F35" s="194">
        <f>SUM(B35:E35)</f>
        <v>761723</v>
      </c>
    </row>
    <row r="36" spans="1:6" ht="15" customHeight="1">
      <c r="A36" s="239" t="s">
        <v>192</v>
      </c>
      <c r="B36" s="158">
        <f t="shared" si="0"/>
        <v>0</v>
      </c>
      <c r="C36" s="158">
        <f t="shared" si="0"/>
        <v>0</v>
      </c>
      <c r="D36" s="158">
        <f t="shared" si="0"/>
        <v>0</v>
      </c>
      <c r="E36" s="158">
        <f t="shared" si="0"/>
        <v>0</v>
      </c>
      <c r="F36" s="158">
        <f>SUM(B36:E36)</f>
        <v>0</v>
      </c>
    </row>
    <row r="37" spans="1:6" ht="15" customHeight="1" thickBot="1">
      <c r="A37" s="240" t="s">
        <v>165</v>
      </c>
      <c r="B37" s="251">
        <f>SUM(B34:B36)</f>
        <v>895479</v>
      </c>
      <c r="C37" s="251">
        <f>SUM(C34:C36)</f>
        <v>1442252</v>
      </c>
      <c r="D37" s="251">
        <f>SUM(D34:D36)</f>
        <v>-148330</v>
      </c>
      <c r="E37" s="251">
        <f>SUM(E34:E36)</f>
        <v>-9437</v>
      </c>
      <c r="F37" s="251">
        <f>SUM(F34:F36)</f>
        <v>2179964</v>
      </c>
    </row>
    <row r="38" spans="2:4" ht="15" customHeight="1" thickTop="1">
      <c r="B38" s="246"/>
      <c r="C38" s="246"/>
      <c r="D38" s="246"/>
    </row>
    <row r="39" spans="1:6" s="257" customFormat="1" ht="15" customHeight="1">
      <c r="A39" s="254"/>
      <c r="B39" s="255"/>
      <c r="C39" s="255"/>
      <c r="D39" s="255"/>
      <c r="E39" s="256"/>
      <c r="F39" s="256"/>
    </row>
    <row r="40" spans="2:4" ht="15" customHeight="1">
      <c r="B40" s="237"/>
      <c r="C40" s="237"/>
      <c r="D40" s="237"/>
    </row>
    <row r="41" spans="2:4" ht="15" customHeight="1">
      <c r="B41" s="237"/>
      <c r="C41" s="237"/>
      <c r="D41" s="237"/>
    </row>
    <row r="42" spans="2:4" ht="15" customHeight="1">
      <c r="B42" s="237"/>
      <c r="C42" s="237"/>
      <c r="D42" s="237"/>
    </row>
    <row r="43" spans="1:4" ht="15" customHeight="1">
      <c r="A43" s="229"/>
      <c r="B43" s="237"/>
      <c r="C43" s="237"/>
      <c r="D43" s="237"/>
    </row>
    <row r="44" spans="1:4" ht="15" customHeight="1">
      <c r="A44" s="229"/>
      <c r="B44" s="237"/>
      <c r="C44" s="237"/>
      <c r="D44" s="237"/>
    </row>
    <row r="45" spans="1:4" ht="15" customHeight="1">
      <c r="A45" s="229"/>
      <c r="B45" s="237"/>
      <c r="C45" s="237"/>
      <c r="D45" s="237"/>
    </row>
    <row r="46" spans="1:4" ht="15" customHeight="1">
      <c r="A46" s="229"/>
      <c r="B46" s="237"/>
      <c r="C46" s="237"/>
      <c r="D46" s="237"/>
    </row>
    <row r="47" spans="1:4" ht="15" customHeight="1">
      <c r="A47" s="229"/>
      <c r="B47" s="237"/>
      <c r="C47" s="237"/>
      <c r="D47" s="237"/>
    </row>
    <row r="48" spans="1:4" ht="15" customHeight="1">
      <c r="A48" s="229"/>
      <c r="B48" s="237"/>
      <c r="C48" s="237"/>
      <c r="D48" s="237"/>
    </row>
    <row r="49" spans="1:4" s="16" customFormat="1" ht="15" customHeight="1">
      <c r="A49" s="229"/>
      <c r="B49" s="237"/>
      <c r="C49" s="237"/>
      <c r="D49" s="237"/>
    </row>
    <row r="50" spans="1:4" s="16" customFormat="1" ht="15" customHeight="1">
      <c r="A50" s="229"/>
      <c r="B50" s="237"/>
      <c r="C50" s="237"/>
      <c r="D50" s="237"/>
    </row>
    <row r="51" spans="1:4" s="16" customFormat="1" ht="15" customHeight="1">
      <c r="A51" s="229"/>
      <c r="B51" s="237"/>
      <c r="C51" s="237"/>
      <c r="D51" s="237"/>
    </row>
    <row r="52" spans="1:4" s="16" customFormat="1" ht="15" customHeight="1">
      <c r="A52" s="229"/>
      <c r="B52" s="237"/>
      <c r="C52" s="237"/>
      <c r="D52" s="237"/>
    </row>
    <row r="53" spans="1:4" s="16" customFormat="1" ht="15" customHeight="1">
      <c r="A53" s="229"/>
      <c r="B53" s="237"/>
      <c r="C53" s="237"/>
      <c r="D53" s="237"/>
    </row>
    <row r="54" spans="1:4" s="16" customFormat="1" ht="15" customHeight="1">
      <c r="A54" s="229"/>
      <c r="B54" s="237"/>
      <c r="C54" s="237"/>
      <c r="D54" s="237"/>
    </row>
    <row r="55" spans="1:4" s="16" customFormat="1" ht="15" customHeight="1">
      <c r="A55" s="229"/>
      <c r="B55" s="258"/>
      <c r="C55" s="258"/>
      <c r="D55" s="258"/>
    </row>
    <row r="56" spans="1:4" s="16" customFormat="1" ht="15" customHeight="1">
      <c r="A56" s="229"/>
      <c r="B56" s="258"/>
      <c r="C56" s="258"/>
      <c r="D56" s="258"/>
    </row>
    <row r="57" spans="1:4" s="16" customFormat="1" ht="15" customHeight="1">
      <c r="A57" s="229"/>
      <c r="B57" s="258"/>
      <c r="C57" s="258"/>
      <c r="D57" s="258"/>
    </row>
    <row r="58" spans="1:4" s="16" customFormat="1" ht="15" customHeight="1">
      <c r="A58" s="229"/>
      <c r="B58" s="258"/>
      <c r="C58" s="258"/>
      <c r="D58" s="258"/>
    </row>
    <row r="59" spans="1:4" s="16" customFormat="1" ht="15" customHeight="1">
      <c r="A59" s="229"/>
      <c r="B59" s="258"/>
      <c r="C59" s="258"/>
      <c r="D59" s="258"/>
    </row>
    <row r="60" spans="1:4" s="16" customFormat="1" ht="15" customHeight="1">
      <c r="A60" s="229"/>
      <c r="B60" s="258"/>
      <c r="C60" s="258"/>
      <c r="D60" s="258"/>
    </row>
    <row r="61" spans="1:4" s="16" customFormat="1" ht="15" customHeight="1">
      <c r="A61" s="229"/>
      <c r="B61" s="258"/>
      <c r="C61" s="258"/>
      <c r="D61" s="258"/>
    </row>
    <row r="62" spans="1:4" s="16" customFormat="1" ht="15" customHeight="1">
      <c r="A62" s="229"/>
      <c r="B62" s="258"/>
      <c r="C62" s="258"/>
      <c r="D62" s="258"/>
    </row>
    <row r="63" spans="1:4" s="16" customFormat="1" ht="15" customHeight="1">
      <c r="A63" s="229"/>
      <c r="B63" s="258"/>
      <c r="C63" s="258"/>
      <c r="D63" s="258"/>
    </row>
    <row r="64" spans="1:4" s="16" customFormat="1" ht="15" customHeight="1">
      <c r="A64" s="229"/>
      <c r="B64" s="258"/>
      <c r="C64" s="258"/>
      <c r="D64" s="258"/>
    </row>
    <row r="65" s="16" customFormat="1" ht="15" customHeight="1">
      <c r="A65" s="229"/>
    </row>
    <row r="66" s="16" customFormat="1" ht="15" customHeight="1">
      <c r="A66" s="229"/>
    </row>
    <row r="67" s="16" customFormat="1" ht="15" customHeight="1">
      <c r="A67" s="229"/>
    </row>
    <row r="68" s="16" customFormat="1" ht="15" customHeight="1">
      <c r="A68" s="229"/>
    </row>
    <row r="69" s="16" customFormat="1" ht="15" customHeight="1">
      <c r="A69" s="229"/>
    </row>
    <row r="70" s="16" customFormat="1" ht="15" customHeight="1">
      <c r="A70" s="229"/>
    </row>
    <row r="71" s="16" customFormat="1" ht="15" customHeight="1">
      <c r="A71" s="229"/>
    </row>
    <row r="72" s="16" customFormat="1" ht="15" customHeight="1">
      <c r="A72" s="229"/>
    </row>
    <row r="73" s="16" customFormat="1" ht="15" customHeight="1">
      <c r="A73" s="229"/>
    </row>
    <row r="74" s="16" customFormat="1" ht="15" customHeight="1">
      <c r="A74" s="229"/>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7" customWidth="1"/>
    <col min="2" max="2" width="19.00390625" style="212" customWidth="1"/>
    <col min="3" max="3" width="18.421875" style="212" customWidth="1"/>
    <col min="4" max="4" width="18.140625" style="212" customWidth="1"/>
    <col min="5" max="5" width="19.28125" style="74" customWidth="1"/>
    <col min="6" max="6" width="20.7109375" style="74" customWidth="1"/>
    <col min="7" max="7" width="15.7109375" style="74" customWidth="1"/>
    <col min="8" max="16384" width="15.7109375" style="7" customWidth="1"/>
  </cols>
  <sheetData>
    <row r="1" spans="1:7" s="178" customFormat="1" ht="30" customHeight="1">
      <c r="A1" s="260" t="s">
        <v>0</v>
      </c>
      <c r="B1" s="261"/>
      <c r="C1" s="261"/>
      <c r="D1" s="261"/>
      <c r="E1" s="262"/>
      <c r="F1" s="263"/>
      <c r="G1" s="264"/>
    </row>
    <row r="2" spans="1:6" ht="15" customHeight="1">
      <c r="A2" s="87"/>
      <c r="B2" s="265"/>
      <c r="C2" s="265"/>
      <c r="D2" s="265"/>
      <c r="E2" s="265"/>
      <c r="F2" s="132"/>
    </row>
    <row r="3" spans="1:7" s="85" customFormat="1" ht="15" customHeight="1">
      <c r="A3" s="266" t="s">
        <v>199</v>
      </c>
      <c r="B3" s="267"/>
      <c r="C3" s="267"/>
      <c r="D3" s="267"/>
      <c r="E3" s="268"/>
      <c r="F3" s="269"/>
      <c r="G3" s="130"/>
    </row>
    <row r="4" spans="1:7" s="85" customFormat="1" ht="15" customHeight="1">
      <c r="A4" s="266" t="s">
        <v>200</v>
      </c>
      <c r="B4" s="267"/>
      <c r="C4" s="267"/>
      <c r="D4" s="267"/>
      <c r="E4" s="268"/>
      <c r="F4" s="269"/>
      <c r="G4" s="130"/>
    </row>
    <row r="5" spans="1:7" s="85" customFormat="1" ht="15" customHeight="1">
      <c r="A5" s="48" t="s">
        <v>112</v>
      </c>
      <c r="B5" s="267"/>
      <c r="C5" s="267"/>
      <c r="D5" s="267"/>
      <c r="E5" s="268"/>
      <c r="F5" s="269"/>
      <c r="G5" s="130"/>
    </row>
    <row r="6" spans="1:6" ht="15" customHeight="1">
      <c r="A6" s="270"/>
      <c r="E6" s="132"/>
      <c r="F6" s="132"/>
    </row>
    <row r="7" spans="1:6" ht="30" customHeight="1">
      <c r="A7" s="98"/>
      <c r="B7" s="187" t="s">
        <v>73</v>
      </c>
      <c r="C7" s="187" t="s">
        <v>74</v>
      </c>
      <c r="D7" s="187" t="s">
        <v>75</v>
      </c>
      <c r="E7" s="187" t="s">
        <v>76</v>
      </c>
      <c r="F7" s="188" t="s">
        <v>77</v>
      </c>
    </row>
    <row r="8" spans="1:6" ht="30" customHeight="1">
      <c r="A8" s="271" t="s">
        <v>201</v>
      </c>
      <c r="B8" s="272"/>
      <c r="C8" s="272"/>
      <c r="D8" s="272"/>
      <c r="F8" s="273"/>
    </row>
    <row r="9" spans="1:37" ht="15" customHeight="1">
      <c r="A9" s="7" t="s">
        <v>202</v>
      </c>
      <c r="B9" s="193">
        <f>'[1]Loss Expenses Paid QTD-15'!K27</f>
        <v>11602</v>
      </c>
      <c r="C9" s="193">
        <f>'[1]Loss Expenses Paid QTD-15'!K21</f>
        <v>98242</v>
      </c>
      <c r="D9" s="193">
        <f>'[1]Loss Expenses Paid QTD-15'!K15</f>
        <v>5304</v>
      </c>
      <c r="E9" s="199">
        <f>'[1]Loss Expenses Paid QTD-15'!K9</f>
        <v>0</v>
      </c>
      <c r="F9" s="193">
        <f>SUM(B9:E9)</f>
        <v>115148</v>
      </c>
      <c r="G9" s="150"/>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row>
    <row r="10" spans="1:37" s="28" customFormat="1" ht="15" customHeight="1">
      <c r="A10" s="28" t="s">
        <v>203</v>
      </c>
      <c r="B10" s="275">
        <f>'[1]Loss Expenses Paid QTD-15'!K28</f>
        <v>17278</v>
      </c>
      <c r="C10" s="275">
        <f>'[1]Loss Expenses Paid QTD-15'!K22</f>
        <v>40249</v>
      </c>
      <c r="D10" s="275">
        <f>'[1]Loss Expenses Paid QTD-15'!K16</f>
        <v>450</v>
      </c>
      <c r="E10" s="275">
        <f>'[1]Loss Expenses Paid QTD-15'!K10</f>
        <v>397</v>
      </c>
      <c r="F10" s="213">
        <f>SUM(B10:E10)</f>
        <v>58374</v>
      </c>
      <c r="G10" s="150"/>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row>
    <row r="11" spans="1:37" s="28" customFormat="1" ht="15" customHeight="1">
      <c r="A11" s="28" t="s">
        <v>204</v>
      </c>
      <c r="B11" s="199">
        <f>'[1]Loss Expenses Paid QTD-15'!K29</f>
        <v>0</v>
      </c>
      <c r="C11" s="199">
        <f>'[1]Loss Expenses Paid QTD-15'!K23</f>
        <v>0</v>
      </c>
      <c r="D11" s="199">
        <f>'[1]Loss Expenses Paid QTD-15'!K17</f>
        <v>0</v>
      </c>
      <c r="E11" s="199">
        <f>'[1]Loss Expenses Paid QTD-15'!K11</f>
        <v>0</v>
      </c>
      <c r="F11" s="199">
        <f>SUM(B11:E11)</f>
        <v>0</v>
      </c>
      <c r="G11" s="150"/>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row>
    <row r="12" spans="1:37" s="28" customFormat="1" ht="15" customHeight="1" thickBot="1">
      <c r="A12" s="277" t="s">
        <v>165</v>
      </c>
      <c r="B12" s="203">
        <f>SUM(B9:B11)</f>
        <v>28880</v>
      </c>
      <c r="C12" s="203">
        <f>SUM(C9:C11)</f>
        <v>138491</v>
      </c>
      <c r="D12" s="203">
        <f>SUM(D9:D11)</f>
        <v>5754</v>
      </c>
      <c r="E12" s="203">
        <f>SUM(E9:E11)</f>
        <v>397</v>
      </c>
      <c r="F12" s="204">
        <f>SUM(F9:F11)</f>
        <v>173522</v>
      </c>
      <c r="G12" s="158"/>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row>
    <row r="13" spans="2:37" s="28" customFormat="1" ht="15" customHeight="1" thickTop="1">
      <c r="B13" s="201"/>
      <c r="C13" s="201"/>
      <c r="D13" s="201"/>
      <c r="E13" s="150"/>
      <c r="F13" s="74"/>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row>
    <row r="14" spans="1:37" s="28" customFormat="1" ht="30" customHeight="1">
      <c r="A14" s="278" t="s">
        <v>205</v>
      </c>
      <c r="B14" s="201"/>
      <c r="C14" s="201"/>
      <c r="D14" s="201"/>
      <c r="E14" s="150"/>
      <c r="F14" s="158"/>
      <c r="G14" s="150"/>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row>
    <row r="15" spans="1:37" s="28" customFormat="1" ht="15" customHeight="1">
      <c r="A15" s="7" t="s">
        <v>202</v>
      </c>
      <c r="B15" s="213">
        <f>'[1]Unpaid Loss Expense Reserves-14'!B22</f>
        <v>49929</v>
      </c>
      <c r="C15" s="213">
        <f>'[1]Unpaid Loss Expense Reserves-14'!C22</f>
        <v>115980</v>
      </c>
      <c r="D15" s="199">
        <f>'[1]Unpaid Loss Expense Reserves-14'!D22</f>
        <v>0</v>
      </c>
      <c r="E15" s="199">
        <v>0</v>
      </c>
      <c r="F15" s="213">
        <f>SUM(B15:E15)</f>
        <v>165909</v>
      </c>
      <c r="G15" s="150"/>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row>
    <row r="16" spans="1:37" s="28" customFormat="1" ht="15" customHeight="1">
      <c r="A16" s="28" t="s">
        <v>203</v>
      </c>
      <c r="B16" s="213">
        <f>'[1]Unpaid Loss Expense Reserves-14'!B23</f>
        <v>69943</v>
      </c>
      <c r="C16" s="213">
        <f>'[1]Unpaid Loss Expense Reserves-14'!C23</f>
        <v>27163</v>
      </c>
      <c r="D16" s="213">
        <f>'[1]Unpaid Loss Expense Reserves-14'!D23</f>
        <v>45439</v>
      </c>
      <c r="E16" s="199">
        <v>0</v>
      </c>
      <c r="F16" s="213">
        <f>SUM(B16:E16)</f>
        <v>142545</v>
      </c>
      <c r="G16" s="150"/>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row>
    <row r="17" spans="1:37" s="28" customFormat="1" ht="15" customHeight="1">
      <c r="A17" s="28" t="s">
        <v>204</v>
      </c>
      <c r="B17" s="199">
        <f>'[1]Unpaid Loss Expense Reserves-14'!B24</f>
        <v>0</v>
      </c>
      <c r="C17" s="199">
        <f>'[1]Unpaid Loss Expense Reserves-14'!C24</f>
        <v>0</v>
      </c>
      <c r="D17" s="199">
        <f>'[1]Unpaid Loss Expense Reserves-14'!D24</f>
        <v>0</v>
      </c>
      <c r="E17" s="199">
        <v>0</v>
      </c>
      <c r="F17" s="199">
        <f>SUM(B17:E17)</f>
        <v>0</v>
      </c>
      <c r="G17" s="150"/>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row>
    <row r="18" spans="1:37" s="28" customFormat="1" ht="15" customHeight="1" thickBot="1">
      <c r="A18" s="277" t="s">
        <v>165</v>
      </c>
      <c r="B18" s="203">
        <f>SUM(B15:B17)</f>
        <v>119872</v>
      </c>
      <c r="C18" s="203">
        <f>SUM(C15:C17)</f>
        <v>143143</v>
      </c>
      <c r="D18" s="203">
        <f>SUM(D15:D17)</f>
        <v>45439</v>
      </c>
      <c r="E18" s="279">
        <f>SUM(E15:E17)</f>
        <v>0</v>
      </c>
      <c r="F18" s="204">
        <f>SUM(F15:F17)</f>
        <v>308454</v>
      </c>
      <c r="G18" s="158"/>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row>
    <row r="19" spans="2:37" s="28" customFormat="1" ht="15" customHeight="1" thickTop="1">
      <c r="B19" s="201"/>
      <c r="C19" s="201"/>
      <c r="D19" s="201"/>
      <c r="E19" s="150"/>
      <c r="F19" s="74"/>
      <c r="G19" s="280"/>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row>
    <row r="20" spans="1:37" s="28" customFormat="1" ht="30" customHeight="1">
      <c r="A20" s="278" t="s">
        <v>206</v>
      </c>
      <c r="B20" s="281"/>
      <c r="C20" s="281"/>
      <c r="D20" s="281"/>
      <c r="E20" s="282"/>
      <c r="F20" s="158"/>
      <c r="G20" s="150"/>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row>
    <row r="21" spans="1:37" s="28" customFormat="1" ht="15" customHeight="1">
      <c r="A21" s="7" t="s">
        <v>202</v>
      </c>
      <c r="B21" s="213">
        <v>11618</v>
      </c>
      <c r="C21" s="213">
        <v>183209</v>
      </c>
      <c r="D21" s="199">
        <v>0</v>
      </c>
      <c r="E21" s="199">
        <v>0</v>
      </c>
      <c r="F21" s="213">
        <f>SUM(B21:E21)</f>
        <v>194827</v>
      </c>
      <c r="G21" s="150"/>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row>
    <row r="22" spans="1:37" s="28" customFormat="1" ht="15" customHeight="1">
      <c r="A22" s="28" t="s">
        <v>207</v>
      </c>
      <c r="B22" s="213">
        <v>4647</v>
      </c>
      <c r="C22" s="213">
        <v>12978</v>
      </c>
      <c r="D22" s="213">
        <v>46565</v>
      </c>
      <c r="E22" s="213">
        <v>24751</v>
      </c>
      <c r="F22" s="213">
        <f>SUM(B22:E22)</f>
        <v>88941</v>
      </c>
      <c r="G22" s="150"/>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row>
    <row r="23" spans="1:37" s="28" customFormat="1" ht="15" customHeight="1">
      <c r="A23" s="28" t="s">
        <v>204</v>
      </c>
      <c r="B23" s="199">
        <v>0</v>
      </c>
      <c r="C23" s="199">
        <v>0</v>
      </c>
      <c r="D23" s="199">
        <v>0</v>
      </c>
      <c r="E23" s="199">
        <v>0</v>
      </c>
      <c r="F23" s="199">
        <f>SUM(B23:E23)</f>
        <v>0</v>
      </c>
      <c r="G23" s="150"/>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row>
    <row r="24" spans="1:37" s="28" customFormat="1" ht="15" customHeight="1" thickBot="1">
      <c r="A24" s="277" t="s">
        <v>165</v>
      </c>
      <c r="B24" s="203">
        <f>SUM(B21:B23)</f>
        <v>16265</v>
      </c>
      <c r="C24" s="203">
        <f>SUM(C21:C23)</f>
        <v>196187</v>
      </c>
      <c r="D24" s="203">
        <f>SUM(D21:D23)</f>
        <v>46565</v>
      </c>
      <c r="E24" s="203">
        <f>SUM(E21:E23)</f>
        <v>24751</v>
      </c>
      <c r="F24" s="204">
        <f>SUM(F21:F23)</f>
        <v>283768</v>
      </c>
      <c r="G24" s="158"/>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row>
    <row r="25" spans="2:37" s="207" customFormat="1" ht="15" customHeight="1" thickTop="1">
      <c r="B25" s="281"/>
      <c r="C25" s="281"/>
      <c r="D25" s="281"/>
      <c r="E25" s="281"/>
      <c r="F25" s="281"/>
      <c r="G25" s="283"/>
      <c r="H25" s="276"/>
      <c r="I25" s="276"/>
      <c r="J25" s="276"/>
      <c r="K25" s="276"/>
      <c r="L25" s="276"/>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row>
    <row r="26" spans="1:37" s="28" customFormat="1" ht="30" customHeight="1">
      <c r="A26" s="278" t="s">
        <v>208</v>
      </c>
      <c r="B26" s="201"/>
      <c r="C26" s="201"/>
      <c r="D26" s="201"/>
      <c r="E26" s="201"/>
      <c r="F26" s="201"/>
      <c r="G26" s="150"/>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row>
    <row r="27" spans="1:37" s="28" customFormat="1" ht="15" customHeight="1">
      <c r="A27" s="28" t="s">
        <v>202</v>
      </c>
      <c r="B27" s="213">
        <f aca="true" t="shared" si="0" ref="B27:E29">B9+B15-B21</f>
        <v>49913</v>
      </c>
      <c r="C27" s="191">
        <f t="shared" si="0"/>
        <v>31013</v>
      </c>
      <c r="D27" s="191">
        <f t="shared" si="0"/>
        <v>5304</v>
      </c>
      <c r="E27" s="199">
        <f t="shared" si="0"/>
        <v>0</v>
      </c>
      <c r="F27" s="213">
        <f>SUM(B27:E27)</f>
        <v>86230</v>
      </c>
      <c r="G27" s="150"/>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row>
    <row r="28" spans="1:37" s="28" customFormat="1" ht="15" customHeight="1">
      <c r="A28" s="28" t="s">
        <v>203</v>
      </c>
      <c r="B28" s="213">
        <f t="shared" si="0"/>
        <v>82574</v>
      </c>
      <c r="C28" s="191">
        <f t="shared" si="0"/>
        <v>54434</v>
      </c>
      <c r="D28" s="191">
        <f t="shared" si="0"/>
        <v>-676</v>
      </c>
      <c r="E28" s="191">
        <f t="shared" si="0"/>
        <v>-24354</v>
      </c>
      <c r="F28" s="191">
        <f>SUM(B28:E28)</f>
        <v>111978</v>
      </c>
      <c r="G28" s="150"/>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row>
    <row r="29" spans="1:37" s="28" customFormat="1" ht="15" customHeight="1">
      <c r="A29" s="28" t="s">
        <v>204</v>
      </c>
      <c r="B29" s="199">
        <f t="shared" si="0"/>
        <v>0</v>
      </c>
      <c r="C29" s="199">
        <f t="shared" si="0"/>
        <v>0</v>
      </c>
      <c r="D29" s="199">
        <f t="shared" si="0"/>
        <v>0</v>
      </c>
      <c r="E29" s="199">
        <f t="shared" si="0"/>
        <v>0</v>
      </c>
      <c r="F29" s="199">
        <f>SUM(B29:E29)</f>
        <v>0</v>
      </c>
      <c r="G29" s="150"/>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row>
    <row r="30" spans="1:37" ht="15" customHeight="1" thickBot="1">
      <c r="A30" s="45" t="s">
        <v>165</v>
      </c>
      <c r="B30" s="251">
        <f>SUM(B27:B29)</f>
        <v>132487</v>
      </c>
      <c r="C30" s="251">
        <f>SUM(C27:C29)</f>
        <v>85447</v>
      </c>
      <c r="D30" s="251">
        <f>SUM(D27:D29)</f>
        <v>4628</v>
      </c>
      <c r="E30" s="251">
        <f>SUM(E27:E29)</f>
        <v>-24354</v>
      </c>
      <c r="F30" s="251">
        <f>SUM(F27:F29)</f>
        <v>198208</v>
      </c>
      <c r="G30" s="150"/>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row>
    <row r="31" spans="2:38" ht="15" customHeight="1" thickTop="1">
      <c r="B31" s="200"/>
      <c r="C31" s="200"/>
      <c r="D31" s="200"/>
      <c r="F31" s="150"/>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row>
    <row r="32" spans="2:38" s="74" customFormat="1" ht="15" customHeight="1">
      <c r="B32" s="200"/>
      <c r="C32" s="200"/>
      <c r="D32" s="20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row>
    <row r="33" spans="2:38" ht="15" customHeight="1">
      <c r="B33" s="200"/>
      <c r="C33" s="200"/>
      <c r="D33" s="200"/>
      <c r="F33" s="150"/>
      <c r="G33" s="150"/>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row>
    <row r="34" spans="2:38" ht="15" customHeight="1">
      <c r="B34" s="200"/>
      <c r="C34" s="200"/>
      <c r="D34" s="200"/>
      <c r="F34" s="150"/>
      <c r="G34" s="150"/>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row>
    <row r="35" spans="2:38" ht="15" customHeight="1">
      <c r="B35" s="200"/>
      <c r="C35" s="200"/>
      <c r="D35" s="200"/>
      <c r="F35" s="150"/>
      <c r="G35" s="150"/>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row>
    <row r="36" spans="2:38" ht="15" customHeight="1">
      <c r="B36" s="200"/>
      <c r="C36" s="200"/>
      <c r="D36" s="200"/>
      <c r="F36" s="150"/>
      <c r="G36" s="150"/>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row>
    <row r="37" spans="2:38" ht="15" customHeight="1">
      <c r="B37" s="200"/>
      <c r="C37" s="200"/>
      <c r="D37" s="200"/>
      <c r="F37" s="150"/>
      <c r="G37" s="150"/>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row>
    <row r="38" spans="6:38" ht="15" customHeight="1">
      <c r="F38" s="150"/>
      <c r="G38" s="150"/>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row>
    <row r="39" spans="6:38" ht="15" customHeight="1">
      <c r="F39" s="150"/>
      <c r="G39" s="150"/>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row>
    <row r="40" spans="6:38" ht="15" customHeight="1">
      <c r="F40" s="150"/>
      <c r="G40" s="150"/>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row>
    <row r="41" spans="6:38" ht="15" customHeight="1">
      <c r="F41" s="150"/>
      <c r="G41" s="150"/>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row>
    <row r="42" spans="6:38" ht="15" customHeight="1">
      <c r="F42" s="150"/>
      <c r="G42" s="150"/>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row>
    <row r="43" spans="6:38" ht="15" customHeight="1">
      <c r="F43" s="150"/>
      <c r="G43" s="150"/>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row>
    <row r="44" spans="6:38" ht="15" customHeight="1">
      <c r="F44" s="150"/>
      <c r="G44" s="150"/>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row>
    <row r="45" spans="6:38" ht="15" customHeight="1">
      <c r="F45" s="150"/>
      <c r="G45" s="150"/>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row>
    <row r="46" spans="6:38" ht="15" customHeight="1">
      <c r="F46" s="150"/>
      <c r="G46" s="150"/>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row>
    <row r="47" spans="6:38" ht="15" customHeight="1">
      <c r="F47" s="150"/>
      <c r="G47" s="150"/>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row>
    <row r="48" spans="6:38" ht="15" customHeight="1">
      <c r="F48" s="150"/>
      <c r="G48" s="150"/>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row>
    <row r="49" spans="6:38" s="7" customFormat="1" ht="15" customHeight="1">
      <c r="F49" s="150"/>
      <c r="G49" s="150"/>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row>
    <row r="50" spans="6:38" s="7" customFormat="1" ht="15" customHeight="1">
      <c r="F50" s="150"/>
      <c r="G50" s="150"/>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row>
    <row r="51" spans="6:38" s="7" customFormat="1" ht="15" customHeight="1">
      <c r="F51" s="150"/>
      <c r="G51" s="150"/>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row>
    <row r="52" spans="6:38" s="7" customFormat="1" ht="15" customHeight="1">
      <c r="F52" s="150"/>
      <c r="G52" s="150"/>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row>
    <row r="53" spans="6:38" s="7" customFormat="1" ht="15" customHeight="1">
      <c r="F53" s="150"/>
      <c r="G53" s="150"/>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row>
    <row r="54" spans="6:38" s="7" customFormat="1" ht="15" customHeight="1">
      <c r="F54" s="150"/>
      <c r="G54" s="150"/>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row>
    <row r="55" spans="6:38" s="7" customFormat="1" ht="15" customHeight="1">
      <c r="F55" s="150"/>
      <c r="G55" s="150"/>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row>
    <row r="56" spans="6:38" s="7" customFormat="1" ht="15" customHeight="1">
      <c r="F56" s="150"/>
      <c r="G56" s="150"/>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row>
    <row r="57" spans="6:38" s="7" customFormat="1" ht="15" customHeight="1">
      <c r="F57" s="150"/>
      <c r="G57" s="150"/>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row>
    <row r="58" spans="6:38" s="7" customFormat="1" ht="15" customHeight="1">
      <c r="F58" s="150"/>
      <c r="G58" s="150"/>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row>
    <row r="59" spans="6:38" s="7" customFormat="1" ht="15" customHeight="1">
      <c r="F59" s="150"/>
      <c r="G59" s="150"/>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row>
    <row r="60" spans="6:38" s="7" customFormat="1" ht="15" customHeight="1">
      <c r="F60" s="150"/>
      <c r="G60" s="150"/>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row>
    <row r="61" spans="6:38" s="7" customFormat="1" ht="15" customHeight="1">
      <c r="F61" s="150"/>
      <c r="G61" s="150"/>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row>
    <row r="62" spans="6:38" s="7" customFormat="1" ht="15" customHeight="1">
      <c r="F62" s="150"/>
      <c r="G62" s="150"/>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row>
    <row r="63" spans="6:38" s="7" customFormat="1" ht="15" customHeight="1">
      <c r="F63" s="150"/>
      <c r="G63" s="150"/>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row>
    <row r="64" spans="6:38" s="7" customFormat="1" ht="15" customHeight="1">
      <c r="F64" s="150"/>
      <c r="G64" s="150"/>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row>
    <row r="65" spans="6:38" s="7" customFormat="1" ht="15" customHeight="1">
      <c r="F65" s="150"/>
      <c r="G65" s="150"/>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row>
    <row r="66" spans="6:38" s="7" customFormat="1" ht="15" customHeight="1">
      <c r="F66" s="150"/>
      <c r="G66" s="150"/>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row>
    <row r="67" spans="6:38" s="7" customFormat="1" ht="15" customHeight="1">
      <c r="F67" s="150"/>
      <c r="G67" s="150"/>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row>
    <row r="68" spans="6:38" s="7" customFormat="1" ht="15" customHeight="1">
      <c r="F68" s="150"/>
      <c r="G68" s="150"/>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row>
    <row r="69" spans="6:38" s="7" customFormat="1" ht="15" customHeight="1">
      <c r="F69" s="150"/>
      <c r="G69" s="150"/>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row>
    <row r="70" spans="6:38" s="7" customFormat="1" ht="15" customHeight="1">
      <c r="F70" s="150"/>
      <c r="G70" s="150"/>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row>
    <row r="71" spans="6:38" s="7" customFormat="1" ht="15" customHeight="1">
      <c r="F71" s="150"/>
      <c r="G71" s="150"/>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row>
    <row r="72" spans="6:38" s="7" customFormat="1" ht="15" customHeight="1">
      <c r="F72" s="150"/>
      <c r="G72" s="150"/>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row>
    <row r="73" spans="6:38" s="7" customFormat="1" ht="15" customHeight="1">
      <c r="F73" s="150"/>
      <c r="G73" s="150"/>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row>
    <row r="74" spans="6:38" s="7" customFormat="1" ht="15" customHeight="1">
      <c r="F74" s="150"/>
      <c r="G74" s="150"/>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row>
    <row r="75" spans="6:38" s="7" customFormat="1" ht="15" customHeight="1">
      <c r="F75" s="150"/>
      <c r="G75" s="150"/>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row>
    <row r="76" spans="6:38" s="7" customFormat="1" ht="15" customHeight="1">
      <c r="F76" s="150"/>
      <c r="G76" s="150"/>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row>
    <row r="77" spans="6:38" s="7" customFormat="1" ht="15" customHeight="1">
      <c r="F77" s="150"/>
      <c r="G77" s="150"/>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row>
    <row r="78" spans="6:38" s="7" customFormat="1" ht="15" customHeight="1">
      <c r="F78" s="150"/>
      <c r="G78" s="150"/>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row>
    <row r="79" spans="6:38" s="7" customFormat="1" ht="15" customHeight="1">
      <c r="F79" s="150"/>
      <c r="G79" s="150"/>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7" customWidth="1"/>
    <col min="2" max="2" width="19.00390625" style="212" customWidth="1"/>
    <col min="3" max="3" width="18.421875" style="212" customWidth="1"/>
    <col min="4" max="4" width="18.140625" style="212" customWidth="1"/>
    <col min="5" max="5" width="19.421875" style="74" customWidth="1"/>
    <col min="6" max="6" width="20.7109375" style="74" customWidth="1"/>
    <col min="7" max="7" width="15.7109375" style="74" customWidth="1"/>
    <col min="8" max="16384" width="15.7109375" style="7" customWidth="1"/>
  </cols>
  <sheetData>
    <row r="1" spans="1:7" s="178" customFormat="1" ht="30" customHeight="1">
      <c r="A1" s="260" t="s">
        <v>0</v>
      </c>
      <c r="B1" s="261"/>
      <c r="C1" s="261"/>
      <c r="D1" s="261"/>
      <c r="E1" s="262"/>
      <c r="F1" s="263"/>
      <c r="G1" s="264"/>
    </row>
    <row r="2" spans="1:6" ht="15" customHeight="1">
      <c r="A2" s="87"/>
      <c r="B2" s="265"/>
      <c r="C2" s="265"/>
      <c r="D2" s="265"/>
      <c r="E2" s="265"/>
      <c r="F2" s="132"/>
    </row>
    <row r="3" spans="1:7" s="85" customFormat="1" ht="15" customHeight="1">
      <c r="A3" s="266" t="s">
        <v>199</v>
      </c>
      <c r="B3" s="267"/>
      <c r="C3" s="267"/>
      <c r="D3" s="267"/>
      <c r="E3" s="268"/>
      <c r="F3" s="269"/>
      <c r="G3" s="130"/>
    </row>
    <row r="4" spans="1:7" s="85" customFormat="1" ht="15" customHeight="1">
      <c r="A4" s="266" t="s">
        <v>200</v>
      </c>
      <c r="B4" s="267"/>
      <c r="C4" s="267"/>
      <c r="D4" s="267"/>
      <c r="E4" s="268"/>
      <c r="F4" s="269"/>
      <c r="G4" s="130"/>
    </row>
    <row r="5" spans="1:7" s="85" customFormat="1" ht="15" customHeight="1">
      <c r="A5" s="48" t="s">
        <v>158</v>
      </c>
      <c r="B5" s="267"/>
      <c r="C5" s="267"/>
      <c r="D5" s="267"/>
      <c r="E5" s="268"/>
      <c r="F5" s="269"/>
      <c r="G5" s="130"/>
    </row>
    <row r="6" spans="1:6" ht="15" customHeight="1">
      <c r="A6" s="270"/>
      <c r="E6" s="132"/>
      <c r="F6" s="132"/>
    </row>
    <row r="7" spans="1:6" ht="30" customHeight="1">
      <c r="A7" s="98"/>
      <c r="B7" s="187" t="s">
        <v>73</v>
      </c>
      <c r="C7" s="187" t="s">
        <v>74</v>
      </c>
      <c r="D7" s="187" t="s">
        <v>75</v>
      </c>
      <c r="E7" s="187" t="s">
        <v>76</v>
      </c>
      <c r="F7" s="188" t="s">
        <v>77</v>
      </c>
    </row>
    <row r="8" spans="1:6" ht="30" customHeight="1">
      <c r="A8" s="271" t="s">
        <v>201</v>
      </c>
      <c r="B8" s="272"/>
      <c r="C8" s="272"/>
      <c r="D8" s="272"/>
      <c r="F8" s="273"/>
    </row>
    <row r="9" spans="1:37" ht="15" customHeight="1">
      <c r="A9" s="7" t="s">
        <v>202</v>
      </c>
      <c r="B9" s="193">
        <f>'[1]Loss Expenses Paid YTD-16'!K27</f>
        <v>12002</v>
      </c>
      <c r="C9" s="193">
        <f>'[1]Loss Expenses Paid YTD-16'!K21</f>
        <v>208393</v>
      </c>
      <c r="D9" s="193">
        <f>'[1]Loss Expenses Paid YTD-16'!K15</f>
        <v>7484</v>
      </c>
      <c r="E9" s="158">
        <f>'[1]Loss Expenses Paid YTD-16'!K9</f>
        <v>0</v>
      </c>
      <c r="F9" s="193">
        <f>SUM(B9:E9)</f>
        <v>227879</v>
      </c>
      <c r="G9" s="150"/>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row>
    <row r="10" spans="1:37" s="28" customFormat="1" ht="15" customHeight="1">
      <c r="A10" s="28" t="s">
        <v>203</v>
      </c>
      <c r="B10" s="275">
        <f>'[1]Loss Expenses Paid YTD-16'!K28</f>
        <v>21957</v>
      </c>
      <c r="C10" s="275">
        <f>'[1]Loss Expenses Paid YTD-16'!K22</f>
        <v>82629</v>
      </c>
      <c r="D10" s="275">
        <f>'[1]Loss Expenses Paid YTD-16'!K16</f>
        <v>11825</v>
      </c>
      <c r="E10" s="275">
        <f>'[1]Loss Expenses Paid YTD-16'!K10</f>
        <v>5411</v>
      </c>
      <c r="F10" s="213">
        <f>SUM(B10:E10)</f>
        <v>121822</v>
      </c>
      <c r="G10" s="150"/>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row>
    <row r="11" spans="1:37" s="28" customFormat="1" ht="15" customHeight="1">
      <c r="A11" s="28" t="s">
        <v>204</v>
      </c>
      <c r="B11" s="199">
        <f>'[1]Loss Expenses Paid YTD-16'!K29</f>
        <v>0</v>
      </c>
      <c r="C11" s="199">
        <f>'[1]Loss Expenses Paid YTD-16'!K23</f>
        <v>0</v>
      </c>
      <c r="D11" s="199">
        <f>'[1]Loss Expenses Paid YTD-16'!K17</f>
        <v>0</v>
      </c>
      <c r="E11" s="199">
        <f>'[1]Loss Expenses Paid YTD-16'!K11</f>
        <v>0</v>
      </c>
      <c r="F11" s="199">
        <f>SUM(B11:E11)</f>
        <v>0</v>
      </c>
      <c r="G11" s="150"/>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row>
    <row r="12" spans="1:37" s="28" customFormat="1" ht="15" customHeight="1" thickBot="1">
      <c r="A12" s="277" t="s">
        <v>165</v>
      </c>
      <c r="B12" s="203">
        <f>SUM(B9:B11)</f>
        <v>33959</v>
      </c>
      <c r="C12" s="203">
        <f>SUM(C9:C11)</f>
        <v>291022</v>
      </c>
      <c r="D12" s="203">
        <f>SUM(D9:D11)</f>
        <v>19309</v>
      </c>
      <c r="E12" s="203">
        <f>SUM(E9:E11)</f>
        <v>5411</v>
      </c>
      <c r="F12" s="204">
        <f>SUM(F9:F11)</f>
        <v>349701</v>
      </c>
      <c r="G12" s="158"/>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row>
    <row r="13" spans="2:37" s="28" customFormat="1" ht="15" customHeight="1" thickTop="1">
      <c r="B13" s="201"/>
      <c r="C13" s="201"/>
      <c r="D13" s="201"/>
      <c r="E13" s="150"/>
      <c r="F13" s="74"/>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row>
    <row r="14" spans="1:37" s="28" customFormat="1" ht="30" customHeight="1">
      <c r="A14" s="278" t="s">
        <v>205</v>
      </c>
      <c r="B14" s="201"/>
      <c r="C14" s="201"/>
      <c r="D14" s="201"/>
      <c r="E14" s="150"/>
      <c r="F14" s="158"/>
      <c r="G14" s="150"/>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row>
    <row r="15" spans="1:37" s="28" customFormat="1" ht="15" customHeight="1">
      <c r="A15" s="7" t="s">
        <v>202</v>
      </c>
      <c r="B15" s="213">
        <f>'[1]Unpaid Loss Expense Reserves-14'!B22</f>
        <v>49929</v>
      </c>
      <c r="C15" s="213">
        <f>'[1]Unpaid Loss Expense Reserves-14'!C22</f>
        <v>115980</v>
      </c>
      <c r="D15" s="199">
        <f>'[1]Unpaid Loss Expense Reserves-14'!D22</f>
        <v>0</v>
      </c>
      <c r="E15" s="199">
        <v>0</v>
      </c>
      <c r="F15" s="213">
        <f>SUM(B15:E15)</f>
        <v>165909</v>
      </c>
      <c r="G15" s="150"/>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row>
    <row r="16" spans="1:37" s="28" customFormat="1" ht="15" customHeight="1">
      <c r="A16" s="28" t="s">
        <v>203</v>
      </c>
      <c r="B16" s="213">
        <f>'[1]Unpaid Loss Expense Reserves-14'!B23</f>
        <v>69943</v>
      </c>
      <c r="C16" s="213">
        <f>'[1]Unpaid Loss Expense Reserves-14'!C23</f>
        <v>27163</v>
      </c>
      <c r="D16" s="213">
        <f>'[1]Unpaid Loss Expense Reserves-14'!D23</f>
        <v>45439</v>
      </c>
      <c r="E16" s="199">
        <v>0</v>
      </c>
      <c r="F16" s="213">
        <f>SUM(B16:E16)</f>
        <v>142545</v>
      </c>
      <c r="G16" s="150"/>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row>
    <row r="17" spans="1:37" s="28" customFormat="1" ht="15" customHeight="1">
      <c r="A17" s="28" t="s">
        <v>204</v>
      </c>
      <c r="B17" s="199">
        <f>'[1]Unpaid Loss Expense Reserves-14'!B24</f>
        <v>0</v>
      </c>
      <c r="C17" s="199">
        <f>'[1]Unpaid Loss Expense Reserves-14'!C24</f>
        <v>0</v>
      </c>
      <c r="D17" s="199">
        <f>'[1]Unpaid Loss Expense Reserves-14'!D24</f>
        <v>0</v>
      </c>
      <c r="E17" s="199">
        <v>0</v>
      </c>
      <c r="F17" s="199">
        <f>SUM(B17:E17)</f>
        <v>0</v>
      </c>
      <c r="G17" s="150"/>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row>
    <row r="18" spans="1:37" s="28" customFormat="1" ht="15" customHeight="1" thickBot="1">
      <c r="A18" s="277" t="s">
        <v>165</v>
      </c>
      <c r="B18" s="203">
        <f>SUM(B15:B17)</f>
        <v>119872</v>
      </c>
      <c r="C18" s="203">
        <f>SUM(C15:C17)</f>
        <v>143143</v>
      </c>
      <c r="D18" s="203">
        <f>SUM(D15:D17)</f>
        <v>45439</v>
      </c>
      <c r="E18" s="279">
        <f>SUM(E15:E17)</f>
        <v>0</v>
      </c>
      <c r="F18" s="204">
        <f>SUM(F15:F17)</f>
        <v>308454</v>
      </c>
      <c r="G18" s="158"/>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row>
    <row r="19" spans="2:37" s="28" customFormat="1" ht="15" customHeight="1" thickTop="1">
      <c r="B19" s="201"/>
      <c r="C19" s="201"/>
      <c r="D19" s="201"/>
      <c r="E19" s="150"/>
      <c r="F19" s="74"/>
      <c r="G19" s="280"/>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row>
    <row r="20" spans="1:37" s="28" customFormat="1" ht="30" customHeight="1">
      <c r="A20" s="278" t="s">
        <v>209</v>
      </c>
      <c r="B20" s="281"/>
      <c r="C20" s="281"/>
      <c r="D20" s="281"/>
      <c r="E20" s="282"/>
      <c r="F20" s="158"/>
      <c r="G20" s="150"/>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row>
    <row r="21" spans="1:37" s="28" customFormat="1" ht="15" customHeight="1">
      <c r="A21" s="7" t="s">
        <v>202</v>
      </c>
      <c r="B21" s="158">
        <v>0</v>
      </c>
      <c r="C21" s="213">
        <v>163680</v>
      </c>
      <c r="D21" s="213">
        <v>12053</v>
      </c>
      <c r="E21" s="213">
        <v>0</v>
      </c>
      <c r="F21" s="213">
        <f>SUM(B21:E21)</f>
        <v>175733</v>
      </c>
      <c r="G21" s="150"/>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row>
    <row r="22" spans="1:37" s="28" customFormat="1" ht="15" customHeight="1">
      <c r="A22" s="28" t="s">
        <v>207</v>
      </c>
      <c r="B22" s="158">
        <v>0</v>
      </c>
      <c r="C22" s="213">
        <v>8383</v>
      </c>
      <c r="D22" s="213">
        <v>64536</v>
      </c>
      <c r="E22" s="213">
        <v>34612</v>
      </c>
      <c r="F22" s="213">
        <f>SUM(B22:E22)</f>
        <v>107531</v>
      </c>
      <c r="G22" s="150"/>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row>
    <row r="23" spans="1:37" s="28" customFormat="1" ht="15" customHeight="1">
      <c r="A23" s="28" t="s">
        <v>204</v>
      </c>
      <c r="B23" s="158">
        <v>0</v>
      </c>
      <c r="C23" s="158">
        <v>0</v>
      </c>
      <c r="D23" s="158">
        <v>0</v>
      </c>
      <c r="E23" s="158">
        <v>0</v>
      </c>
      <c r="F23" s="199">
        <f>SUM(B23:E23)</f>
        <v>0</v>
      </c>
      <c r="G23" s="150"/>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row>
    <row r="24" spans="1:37" s="28" customFormat="1" ht="15" customHeight="1" thickBot="1">
      <c r="A24" s="277" t="s">
        <v>165</v>
      </c>
      <c r="B24" s="285">
        <f>SUM(B21:B23)</f>
        <v>0</v>
      </c>
      <c r="C24" s="203">
        <f>SUM(C21:C23)</f>
        <v>172063</v>
      </c>
      <c r="D24" s="203">
        <f>SUM(D21:D23)</f>
        <v>76589</v>
      </c>
      <c r="E24" s="203">
        <f>SUM(E21:E23)</f>
        <v>34612</v>
      </c>
      <c r="F24" s="204">
        <f>SUM(F21:F23)</f>
        <v>283264</v>
      </c>
      <c r="G24" s="158"/>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row>
    <row r="25" spans="2:37" s="207" customFormat="1" ht="15" customHeight="1" thickTop="1">
      <c r="B25" s="281"/>
      <c r="C25" s="281"/>
      <c r="D25" s="281"/>
      <c r="E25" s="281"/>
      <c r="F25" s="281"/>
      <c r="G25" s="283"/>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row>
    <row r="26" spans="1:37" s="28" customFormat="1" ht="30" customHeight="1">
      <c r="A26" s="278" t="s">
        <v>208</v>
      </c>
      <c r="B26" s="201"/>
      <c r="C26" s="201"/>
      <c r="D26" s="201"/>
      <c r="E26" s="201"/>
      <c r="F26" s="201"/>
      <c r="G26" s="150"/>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row>
    <row r="27" spans="1:37" s="28" customFormat="1" ht="15" customHeight="1">
      <c r="A27" s="28" t="s">
        <v>202</v>
      </c>
      <c r="B27" s="213">
        <f aca="true" t="shared" si="0" ref="B27:E29">B9+B15-B21</f>
        <v>61931</v>
      </c>
      <c r="C27" s="213">
        <f t="shared" si="0"/>
        <v>160693</v>
      </c>
      <c r="D27" s="191">
        <f t="shared" si="0"/>
        <v>-4569</v>
      </c>
      <c r="E27" s="158">
        <f t="shared" si="0"/>
        <v>0</v>
      </c>
      <c r="F27" s="213">
        <f>SUM(B27:E27)</f>
        <v>218055</v>
      </c>
      <c r="G27" s="150"/>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row>
    <row r="28" spans="1:37" s="28" customFormat="1" ht="15" customHeight="1">
      <c r="A28" s="28" t="s">
        <v>203</v>
      </c>
      <c r="B28" s="213">
        <f t="shared" si="0"/>
        <v>91900</v>
      </c>
      <c r="C28" s="213">
        <f t="shared" si="0"/>
        <v>101409</v>
      </c>
      <c r="D28" s="191">
        <f t="shared" si="0"/>
        <v>-7272</v>
      </c>
      <c r="E28" s="191">
        <f t="shared" si="0"/>
        <v>-29201</v>
      </c>
      <c r="F28" s="213">
        <f>SUM(B28:E28)</f>
        <v>156836</v>
      </c>
      <c r="G28" s="150"/>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row>
    <row r="29" spans="1:37" s="28" customFormat="1" ht="15" customHeight="1">
      <c r="A29" s="28" t="s">
        <v>204</v>
      </c>
      <c r="B29" s="158">
        <f t="shared" si="0"/>
        <v>0</v>
      </c>
      <c r="C29" s="158">
        <f t="shared" si="0"/>
        <v>0</v>
      </c>
      <c r="D29" s="158">
        <f t="shared" si="0"/>
        <v>0</v>
      </c>
      <c r="E29" s="158">
        <f t="shared" si="0"/>
        <v>0</v>
      </c>
      <c r="F29" s="158">
        <f>SUM(B29:E29)</f>
        <v>0</v>
      </c>
      <c r="G29" s="150"/>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row>
    <row r="30" spans="1:37" ht="15" customHeight="1" thickBot="1">
      <c r="A30" s="45" t="s">
        <v>165</v>
      </c>
      <c r="B30" s="251">
        <f>SUM(B27:B29)</f>
        <v>153831</v>
      </c>
      <c r="C30" s="251">
        <f>SUM(C27:C29)</f>
        <v>262102</v>
      </c>
      <c r="D30" s="251">
        <f>SUM(D27:D29)</f>
        <v>-11841</v>
      </c>
      <c r="E30" s="251">
        <f>SUM(E27:E29)</f>
        <v>-29201</v>
      </c>
      <c r="F30" s="251">
        <f>SUM(F27:F29)</f>
        <v>374891</v>
      </c>
      <c r="G30" s="150"/>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row>
    <row r="31" spans="2:38" ht="15" customHeight="1" thickTop="1">
      <c r="B31" s="200"/>
      <c r="C31" s="200"/>
      <c r="D31" s="200"/>
      <c r="F31" s="150"/>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row>
    <row r="32" spans="2:38" s="74" customFormat="1" ht="15" customHeight="1">
      <c r="B32" s="200"/>
      <c r="C32" s="200"/>
      <c r="D32" s="20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row>
    <row r="33" spans="2:38" ht="15" customHeight="1">
      <c r="B33" s="200"/>
      <c r="C33" s="200"/>
      <c r="D33" s="200"/>
      <c r="F33" s="150"/>
      <c r="G33" s="150"/>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row>
    <row r="34" spans="2:38" ht="15" customHeight="1">
      <c r="B34" s="200"/>
      <c r="C34" s="200"/>
      <c r="D34" s="200"/>
      <c r="F34" s="150"/>
      <c r="G34" s="150"/>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row>
    <row r="35" spans="2:38" ht="15" customHeight="1">
      <c r="B35" s="200"/>
      <c r="C35" s="200"/>
      <c r="D35" s="200"/>
      <c r="F35" s="150"/>
      <c r="G35" s="150"/>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row>
    <row r="36" spans="2:38" ht="15" customHeight="1">
      <c r="B36" s="200"/>
      <c r="C36" s="200"/>
      <c r="D36" s="200"/>
      <c r="F36" s="150"/>
      <c r="G36" s="150"/>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row>
    <row r="37" spans="2:38" ht="15" customHeight="1">
      <c r="B37" s="200"/>
      <c r="C37" s="200"/>
      <c r="D37" s="200"/>
      <c r="F37" s="150"/>
      <c r="G37" s="150"/>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row>
    <row r="38" spans="6:38" ht="15" customHeight="1">
      <c r="F38" s="150"/>
      <c r="G38" s="150"/>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row>
    <row r="39" spans="6:38" ht="15" customHeight="1">
      <c r="F39" s="150"/>
      <c r="G39" s="150"/>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row>
    <row r="40" spans="6:38" ht="15" customHeight="1">
      <c r="F40" s="150"/>
      <c r="G40" s="150"/>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row>
    <row r="41" spans="6:38" ht="15" customHeight="1">
      <c r="F41" s="150"/>
      <c r="G41" s="150"/>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row>
    <row r="42" spans="6:38" ht="15" customHeight="1">
      <c r="F42" s="150"/>
      <c r="G42" s="150"/>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row>
    <row r="43" spans="6:38" ht="15" customHeight="1">
      <c r="F43" s="150"/>
      <c r="G43" s="150"/>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row>
    <row r="44" spans="6:38" ht="15" customHeight="1">
      <c r="F44" s="150"/>
      <c r="G44" s="150"/>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row>
    <row r="45" spans="6:38" ht="15" customHeight="1">
      <c r="F45" s="150"/>
      <c r="G45" s="150"/>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row>
    <row r="46" spans="6:38" ht="15" customHeight="1">
      <c r="F46" s="150"/>
      <c r="G46" s="150"/>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row>
    <row r="47" spans="6:38" ht="15" customHeight="1">
      <c r="F47" s="150"/>
      <c r="G47" s="150"/>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row>
    <row r="48" spans="6:38" ht="15" customHeight="1">
      <c r="F48" s="150"/>
      <c r="G48" s="150"/>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row>
    <row r="49" spans="6:38" s="7" customFormat="1" ht="15" customHeight="1">
      <c r="F49" s="150"/>
      <c r="G49" s="150"/>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row>
    <row r="50" spans="6:38" s="7" customFormat="1" ht="15" customHeight="1">
      <c r="F50" s="150"/>
      <c r="G50" s="150"/>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row>
    <row r="51" spans="6:38" s="7" customFormat="1" ht="15" customHeight="1">
      <c r="F51" s="150"/>
      <c r="G51" s="150"/>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row>
    <row r="52" spans="6:38" s="7" customFormat="1" ht="15" customHeight="1">
      <c r="F52" s="150"/>
      <c r="G52" s="150"/>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row>
    <row r="53" spans="6:38" s="7" customFormat="1" ht="15" customHeight="1">
      <c r="F53" s="150"/>
      <c r="G53" s="150"/>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row>
    <row r="54" spans="6:38" s="7" customFormat="1" ht="15" customHeight="1">
      <c r="F54" s="150"/>
      <c r="G54" s="150"/>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row>
    <row r="55" spans="6:38" s="7" customFormat="1" ht="15" customHeight="1">
      <c r="F55" s="150"/>
      <c r="G55" s="150"/>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row>
    <row r="56" spans="6:38" s="7" customFormat="1" ht="15" customHeight="1">
      <c r="F56" s="150"/>
      <c r="G56" s="150"/>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row>
    <row r="57" spans="6:38" s="7" customFormat="1" ht="15" customHeight="1">
      <c r="F57" s="150"/>
      <c r="G57" s="150"/>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row>
    <row r="58" spans="6:38" s="7" customFormat="1" ht="15" customHeight="1">
      <c r="F58" s="150"/>
      <c r="G58" s="150"/>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row>
    <row r="59" spans="6:38" s="7" customFormat="1" ht="15" customHeight="1">
      <c r="F59" s="150"/>
      <c r="G59" s="150"/>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row>
    <row r="60" spans="6:38" s="7" customFormat="1" ht="15" customHeight="1">
      <c r="F60" s="150"/>
      <c r="G60" s="150"/>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row>
    <row r="61" spans="6:38" s="7" customFormat="1" ht="15" customHeight="1">
      <c r="F61" s="150"/>
      <c r="G61" s="150"/>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row>
    <row r="62" spans="6:38" s="7" customFormat="1" ht="15" customHeight="1">
      <c r="F62" s="150"/>
      <c r="G62" s="150"/>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row>
    <row r="63" spans="6:38" s="7" customFormat="1" ht="15" customHeight="1">
      <c r="F63" s="150"/>
      <c r="G63" s="150"/>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row>
    <row r="64" spans="6:38" s="7" customFormat="1" ht="15" customHeight="1">
      <c r="F64" s="150"/>
      <c r="G64" s="150"/>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row>
    <row r="65" spans="6:38" s="7" customFormat="1" ht="15" customHeight="1">
      <c r="F65" s="150"/>
      <c r="G65" s="150"/>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row>
    <row r="66" spans="6:38" s="7" customFormat="1" ht="15" customHeight="1">
      <c r="F66" s="150"/>
      <c r="G66" s="150"/>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row>
    <row r="67" spans="6:38" s="7" customFormat="1" ht="15" customHeight="1">
      <c r="F67" s="150"/>
      <c r="G67" s="150"/>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row>
    <row r="68" spans="6:38" s="7" customFormat="1" ht="15" customHeight="1">
      <c r="F68" s="150"/>
      <c r="G68" s="150"/>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row>
    <row r="69" spans="6:38" s="7" customFormat="1" ht="15" customHeight="1">
      <c r="F69" s="150"/>
      <c r="G69" s="150"/>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row>
    <row r="70" spans="6:38" s="7" customFormat="1" ht="15" customHeight="1">
      <c r="F70" s="150"/>
      <c r="G70" s="150"/>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row>
    <row r="71" spans="6:38" s="7" customFormat="1" ht="15" customHeight="1">
      <c r="F71" s="150"/>
      <c r="G71" s="150"/>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row>
    <row r="72" spans="6:38" s="7" customFormat="1" ht="15" customHeight="1">
      <c r="F72" s="150"/>
      <c r="G72" s="150"/>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row>
    <row r="73" spans="6:38" s="7" customFormat="1" ht="15" customHeight="1">
      <c r="F73" s="150"/>
      <c r="G73" s="150"/>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row>
    <row r="74" spans="6:38" s="7" customFormat="1" ht="15" customHeight="1">
      <c r="F74" s="150"/>
      <c r="G74" s="150"/>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row>
    <row r="75" spans="6:38" s="7" customFormat="1" ht="15" customHeight="1">
      <c r="F75" s="150"/>
      <c r="G75" s="150"/>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row>
    <row r="76" spans="6:38" s="7" customFormat="1" ht="15" customHeight="1">
      <c r="F76" s="150"/>
      <c r="G76" s="150"/>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row>
    <row r="77" spans="6:38" s="7" customFormat="1" ht="15" customHeight="1">
      <c r="F77" s="150"/>
      <c r="G77" s="150"/>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row>
    <row r="78" spans="6:38" s="7" customFormat="1" ht="15" customHeight="1">
      <c r="F78" s="150"/>
      <c r="G78" s="150"/>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row>
    <row r="79" spans="6:38" s="7" customFormat="1" ht="15" customHeight="1">
      <c r="F79" s="150"/>
      <c r="G79" s="150"/>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E1"/>
    </sheetView>
  </sheetViews>
  <sheetFormatPr defaultColWidth="15.7109375" defaultRowHeight="15" customHeight="1"/>
  <cols>
    <col min="1" max="1" width="64.140625" style="7" bestFit="1" customWidth="1"/>
    <col min="2" max="2" width="17.28125" style="74" bestFit="1" customWidth="1"/>
    <col min="3" max="3" width="16.140625" style="74" bestFit="1" customWidth="1"/>
    <col min="4" max="4" width="12.7109375" style="7" bestFit="1" customWidth="1"/>
    <col min="5" max="5" width="16.140625" style="7" bestFit="1" customWidth="1"/>
    <col min="6" max="16384" width="15.7109375" style="7" customWidth="1"/>
  </cols>
  <sheetData>
    <row r="1" spans="1:5" s="45" customFormat="1" ht="30" customHeight="1">
      <c r="A1" s="286" t="s">
        <v>0</v>
      </c>
      <c r="B1" s="286"/>
      <c r="C1" s="286"/>
      <c r="D1" s="286"/>
      <c r="E1" s="286"/>
    </row>
    <row r="2" spans="1:3" s="46" customFormat="1" ht="15" customHeight="1">
      <c r="A2" s="287"/>
      <c r="B2" s="287"/>
      <c r="C2" s="287"/>
    </row>
    <row r="3" spans="1:5" s="47" customFormat="1" ht="15" customHeight="1">
      <c r="A3" s="288" t="s">
        <v>42</v>
      </c>
      <c r="B3" s="288"/>
      <c r="C3" s="288"/>
      <c r="D3" s="288"/>
      <c r="E3" s="288"/>
    </row>
    <row r="4" spans="1:5" s="47" customFormat="1" ht="15" customHeight="1">
      <c r="A4" s="289" t="s">
        <v>43</v>
      </c>
      <c r="B4" s="288"/>
      <c r="C4" s="288"/>
      <c r="D4" s="288"/>
      <c r="E4" s="288"/>
    </row>
    <row r="5" spans="1:3" s="47" customFormat="1" ht="15" customHeight="1">
      <c r="A5" s="48"/>
      <c r="B5" s="49"/>
      <c r="C5" s="49"/>
    </row>
    <row r="6" spans="1:5" ht="15" customHeight="1">
      <c r="A6" s="5"/>
      <c r="B6" s="50" t="s">
        <v>44</v>
      </c>
      <c r="C6" s="51"/>
      <c r="D6" s="50" t="s">
        <v>45</v>
      </c>
      <c r="E6" s="51"/>
    </row>
    <row r="7" spans="1:5" ht="15" customHeight="1">
      <c r="A7" s="5"/>
      <c r="B7" s="52"/>
      <c r="C7" s="53"/>
      <c r="D7" s="52"/>
      <c r="E7" s="53"/>
    </row>
    <row r="8" spans="1:5" ht="15" customHeight="1">
      <c r="A8" s="54" t="s">
        <v>46</v>
      </c>
      <c r="B8" s="52"/>
      <c r="C8" s="55"/>
      <c r="D8" s="52"/>
      <c r="E8" s="55"/>
    </row>
    <row r="9" spans="1:5" ht="15" customHeight="1">
      <c r="A9" s="54"/>
      <c r="B9" s="52"/>
      <c r="C9" s="55"/>
      <c r="D9" s="52"/>
      <c r="E9" s="55"/>
    </row>
    <row r="10" spans="1:5" ht="15" customHeight="1">
      <c r="A10" s="5" t="s">
        <v>47</v>
      </c>
      <c r="B10" s="56"/>
      <c r="C10" s="57">
        <f>'Earned Incurred QTD-5'!D16</f>
        <v>1670635</v>
      </c>
      <c r="D10" s="56"/>
      <c r="E10" s="57">
        <f>'Earned Incurred YTD-6'!D16</f>
        <v>3377157</v>
      </c>
    </row>
    <row r="11" spans="1:5" ht="15" customHeight="1">
      <c r="A11" s="54"/>
      <c r="B11" s="56"/>
      <c r="C11" s="58"/>
      <c r="D11" s="56"/>
      <c r="E11" s="58"/>
    </row>
    <row r="12" spans="1:5" ht="15" customHeight="1">
      <c r="A12" s="54" t="s">
        <v>48</v>
      </c>
      <c r="B12" s="56"/>
      <c r="C12" s="58"/>
      <c r="D12" s="56"/>
      <c r="E12" s="58"/>
    </row>
    <row r="13" spans="1:5" ht="15" customHeight="1">
      <c r="A13" s="5" t="s">
        <v>49</v>
      </c>
      <c r="B13" s="59">
        <f>'Earned Incurred QTD-5'!D23</f>
        <v>1596101</v>
      </c>
      <c r="C13" s="60"/>
      <c r="D13" s="59">
        <f>'Earned Incurred YTD-6'!D23</f>
        <v>2179964</v>
      </c>
      <c r="E13" s="60"/>
    </row>
    <row r="14" spans="1:5" ht="15" customHeight="1">
      <c r="A14" s="5" t="s">
        <v>50</v>
      </c>
      <c r="B14" s="59">
        <f>'Earned Incurred QTD-5'!D30</f>
        <v>198208</v>
      </c>
      <c r="C14" s="60"/>
      <c r="D14" s="59">
        <f>'Earned Incurred YTD-6'!D30</f>
        <v>374891</v>
      </c>
      <c r="E14" s="60"/>
    </row>
    <row r="15" spans="1:5" ht="15" customHeight="1">
      <c r="A15" s="5" t="s">
        <v>51</v>
      </c>
      <c r="B15" s="59">
        <f>'Earned Incurred QTD-5'!C37</f>
        <v>136523</v>
      </c>
      <c r="C15" s="60"/>
      <c r="D15" s="59">
        <f>'Earned Incurred YTD-6'!C37</f>
        <v>255510</v>
      </c>
      <c r="E15" s="60"/>
    </row>
    <row r="16" spans="1:5" ht="15" customHeight="1">
      <c r="A16" s="5" t="s">
        <v>52</v>
      </c>
      <c r="B16" s="59">
        <f>'Earned Incurred QTD-5'!C39+'Earned Incurred QTD-5'!C38+'Earned Incurred QTD-5'!C43</f>
        <v>801783</v>
      </c>
      <c r="C16" s="60"/>
      <c r="D16" s="59">
        <f>'Earned Incurred YTD-6'!C38+'Earned Incurred YTD-6'!C39+'Earned Incurred YTD-6'!C43</f>
        <v>1613252</v>
      </c>
      <c r="E16" s="60"/>
    </row>
    <row r="17" spans="1:5" ht="15" customHeight="1">
      <c r="A17" s="5" t="s">
        <v>53</v>
      </c>
      <c r="B17" s="61">
        <f>'Earned Incurred QTD-5'!D36</f>
        <v>4264</v>
      </c>
      <c r="C17" s="60"/>
      <c r="D17" s="61">
        <f>'Earned Incurred YTD-6'!D36</f>
        <v>16696</v>
      </c>
      <c r="E17" s="60"/>
    </row>
    <row r="18" spans="1:5" ht="15" customHeight="1">
      <c r="A18" s="5" t="s">
        <v>54</v>
      </c>
      <c r="B18" s="62"/>
      <c r="C18" s="63">
        <f>SUM(B13:B17)</f>
        <v>2736879</v>
      </c>
      <c r="D18" s="62"/>
      <c r="E18" s="63">
        <f>SUM(D13:D17)</f>
        <v>4440313</v>
      </c>
    </row>
    <row r="19" spans="1:5" ht="15" customHeight="1">
      <c r="A19" s="5"/>
      <c r="B19" s="62"/>
      <c r="C19" s="64"/>
      <c r="D19" s="62"/>
      <c r="E19" s="64"/>
    </row>
    <row r="20" spans="1:5" ht="15" customHeight="1">
      <c r="A20" s="5" t="s">
        <v>55</v>
      </c>
      <c r="B20" s="62"/>
      <c r="C20" s="65">
        <f>C10-C18</f>
        <v>-1066244</v>
      </c>
      <c r="D20" s="62"/>
      <c r="E20" s="65">
        <f>E10-E18</f>
        <v>-1063156</v>
      </c>
    </row>
    <row r="21" spans="1:5" ht="15" customHeight="1">
      <c r="A21" s="54"/>
      <c r="B21" s="62"/>
      <c r="C21" s="66"/>
      <c r="D21" s="62"/>
      <c r="E21" s="66"/>
    </row>
    <row r="22" spans="1:5" ht="15" customHeight="1">
      <c r="A22" s="54" t="s">
        <v>56</v>
      </c>
      <c r="B22" s="62"/>
      <c r="C22" s="66"/>
      <c r="D22" s="62"/>
      <c r="E22" s="66"/>
    </row>
    <row r="23" spans="1:5" ht="15" customHeight="1">
      <c r="A23" s="5" t="s">
        <v>57</v>
      </c>
      <c r="B23" s="59">
        <f>'Earned Incurred QTD-5'!D52</f>
        <v>48619</v>
      </c>
      <c r="C23" s="64"/>
      <c r="D23" s="59">
        <f>'Earned Incurred YTD-6'!D52</f>
        <v>92529</v>
      </c>
      <c r="E23" s="64"/>
    </row>
    <row r="24" spans="1:5" ht="15" customHeight="1">
      <c r="A24" s="5" t="s">
        <v>58</v>
      </c>
      <c r="B24" s="61">
        <f>'Earned Incurred QTD-5'!D53</f>
        <v>10890</v>
      </c>
      <c r="C24" s="64"/>
      <c r="D24" s="67">
        <f>'Earned Incurred YTD-6'!D53</f>
        <v>27841</v>
      </c>
      <c r="E24" s="64"/>
    </row>
    <row r="25" spans="1:5" ht="15" customHeight="1">
      <c r="A25" s="5" t="s">
        <v>59</v>
      </c>
      <c r="B25" s="59"/>
      <c r="C25" s="63">
        <f>SUM(B23:B24)</f>
        <v>59509</v>
      </c>
      <c r="D25" s="59"/>
      <c r="E25" s="63">
        <f>SUM(D23:D24)</f>
        <v>120370</v>
      </c>
    </row>
    <row r="26" spans="1:5" ht="15" customHeight="1">
      <c r="A26" s="5"/>
      <c r="B26" s="62"/>
      <c r="C26" s="66"/>
      <c r="D26" s="62"/>
      <c r="E26" s="66"/>
    </row>
    <row r="27" spans="1:5" ht="15" customHeight="1">
      <c r="A27" s="54" t="s">
        <v>60</v>
      </c>
      <c r="B27" s="62"/>
      <c r="C27" s="66"/>
      <c r="D27" s="62"/>
      <c r="E27" s="66"/>
    </row>
    <row r="28" spans="1:5" ht="15" customHeight="1">
      <c r="A28" s="5" t="s">
        <v>61</v>
      </c>
      <c r="B28" s="59">
        <f>'[1]TB - Rounded'!G278</f>
        <v>0</v>
      </c>
      <c r="C28" s="68"/>
      <c r="D28" s="59">
        <f>-'[1]TB - Rounded'!I278</f>
        <v>948</v>
      </c>
      <c r="E28" s="66"/>
    </row>
    <row r="29" spans="1:5" ht="15" customHeight="1">
      <c r="A29" s="5" t="s">
        <v>62</v>
      </c>
      <c r="B29" s="61">
        <f>-'[1]TB - Rounded'!G279</f>
        <v>2550</v>
      </c>
      <c r="C29" s="64"/>
      <c r="D29" s="67">
        <f>-'[1]TB - Rounded'!I279</f>
        <v>5442</v>
      </c>
      <c r="E29" s="64"/>
    </row>
    <row r="30" spans="1:6" ht="15" customHeight="1">
      <c r="A30" s="5" t="s">
        <v>63</v>
      </c>
      <c r="B30" s="59"/>
      <c r="C30" s="63">
        <f>SUM(B28:B29)</f>
        <v>2550</v>
      </c>
      <c r="D30" s="59"/>
      <c r="E30" s="63">
        <f>SUM(D28:D29)</f>
        <v>6390</v>
      </c>
      <c r="F30" s="28"/>
    </row>
    <row r="31" spans="1:5" ht="15" customHeight="1">
      <c r="A31" s="5"/>
      <c r="B31" s="62"/>
      <c r="C31" s="66"/>
      <c r="D31" s="62"/>
      <c r="E31" s="66"/>
    </row>
    <row r="32" spans="1:7" ht="15.75" thickBot="1">
      <c r="A32" s="5" t="s">
        <v>64</v>
      </c>
      <c r="B32" s="62"/>
      <c r="C32" s="69">
        <f>C20+C25+C30</f>
        <v>-1004185</v>
      </c>
      <c r="D32" s="62"/>
      <c r="E32" s="69">
        <f>E20+E25+E30</f>
        <v>-936396</v>
      </c>
      <c r="G32" s="70"/>
    </row>
    <row r="33" spans="1:5" ht="15" customHeight="1">
      <c r="A33" s="54"/>
      <c r="B33" s="62"/>
      <c r="C33" s="71"/>
      <c r="D33" s="62"/>
      <c r="E33" s="71"/>
    </row>
    <row r="34" spans="1:5" ht="15" customHeight="1">
      <c r="A34" s="54" t="s">
        <v>39</v>
      </c>
      <c r="B34" s="62"/>
      <c r="C34" s="66"/>
      <c r="D34" s="62"/>
      <c r="E34" s="66"/>
    </row>
    <row r="35" spans="1:6" ht="15" customHeight="1">
      <c r="A35" s="5" t="s">
        <v>65</v>
      </c>
      <c r="B35" s="62"/>
      <c r="C35" s="65">
        <v>4061562</v>
      </c>
      <c r="D35" s="62"/>
      <c r="E35" s="65">
        <v>3985936</v>
      </c>
      <c r="F35" s="28"/>
    </row>
    <row r="36" spans="1:10" ht="15" customHeight="1">
      <c r="A36" s="5" t="s">
        <v>66</v>
      </c>
      <c r="B36" s="72">
        <f>C32</f>
        <v>-1004185</v>
      </c>
      <c r="C36" s="66"/>
      <c r="D36" s="72">
        <f>E32</f>
        <v>-936396</v>
      </c>
      <c r="E36" s="66"/>
      <c r="F36" s="70"/>
      <c r="G36" s="70"/>
      <c r="I36" s="70"/>
      <c r="J36" s="70"/>
    </row>
    <row r="37" spans="1:5" ht="15" customHeight="1">
      <c r="A37" s="73" t="s">
        <v>67</v>
      </c>
      <c r="B37" s="72">
        <f>-'[1]TB - Rounded'!H208</f>
        <v>-44016</v>
      </c>
      <c r="C37" s="64"/>
      <c r="D37" s="72">
        <v>13227</v>
      </c>
      <c r="E37" s="64"/>
    </row>
    <row r="38" spans="1:6" ht="15" customHeight="1">
      <c r="A38" s="73" t="s">
        <v>68</v>
      </c>
      <c r="B38" s="67">
        <f>-'[1]TB - Rounded'!H204-1</f>
        <v>69830</v>
      </c>
      <c r="C38" s="64"/>
      <c r="D38" s="67">
        <v>20424</v>
      </c>
      <c r="E38" s="64"/>
      <c r="F38" s="28"/>
    </row>
    <row r="39" spans="2:5" ht="15" customHeight="1">
      <c r="B39" s="72"/>
      <c r="C39" s="66"/>
      <c r="D39" s="59" t="s">
        <v>26</v>
      </c>
      <c r="E39" s="66"/>
    </row>
    <row r="40" spans="1:5" ht="15" customHeight="1">
      <c r="A40" s="5" t="s">
        <v>69</v>
      </c>
      <c r="C40" s="72">
        <f>SUM(B36:B38)</f>
        <v>-978371</v>
      </c>
      <c r="D40" s="75"/>
      <c r="E40" s="65">
        <f>SUM(D36:D38)</f>
        <v>-902745</v>
      </c>
    </row>
    <row r="41" spans="1:6" ht="15" customHeight="1">
      <c r="A41" s="5"/>
      <c r="C41" s="64"/>
      <c r="D41" s="74"/>
      <c r="E41" s="64"/>
      <c r="F41" s="28"/>
    </row>
    <row r="42" spans="1:5" ht="15" customHeight="1">
      <c r="A42" s="76" t="s">
        <v>70</v>
      </c>
      <c r="C42" s="77"/>
      <c r="D42" s="74"/>
      <c r="E42" s="77"/>
    </row>
    <row r="43" spans="1:5" ht="15" customHeight="1" thickBot="1">
      <c r="A43" s="78"/>
      <c r="B43" s="56"/>
      <c r="C43" s="79">
        <f>C35+C40</f>
        <v>3083191</v>
      </c>
      <c r="D43" s="56"/>
      <c r="E43" s="79">
        <f>E35+E40</f>
        <v>3083191</v>
      </c>
    </row>
    <row r="44" spans="1:6" ht="15" customHeight="1" thickTop="1">
      <c r="A44" s="78"/>
      <c r="C44" s="80">
        <f>-'[1]TB - Rounded'!$F$616</f>
        <v>3083190.8200000003</v>
      </c>
      <c r="D44" s="81"/>
      <c r="E44" s="80">
        <f>-'[1]TB - Rounded'!$F$616</f>
        <v>3083190.8200000003</v>
      </c>
      <c r="F44" s="28"/>
    </row>
    <row r="45" spans="3:5" ht="15" customHeight="1">
      <c r="C45" s="80">
        <f>C43-C44</f>
        <v>0.17999999970197678</v>
      </c>
      <c r="D45" s="81"/>
      <c r="E45" s="80">
        <f>E43-E44</f>
        <v>0.17999999970197678</v>
      </c>
    </row>
    <row r="46" ht="15" customHeight="1">
      <c r="A46" s="82"/>
    </row>
  </sheetData>
  <sheetProtection/>
  <mergeCells count="4">
    <mergeCell ref="A1:E1"/>
    <mergeCell ref="A2:C2"/>
    <mergeCell ref="A3:E3"/>
    <mergeCell ref="A4:E4"/>
  </mergeCells>
  <printOptions horizontalCentered="1"/>
  <pageMargins left="0.25" right="0.25" top="0.5" bottom="0.5" header="0.25" footer="0.25"/>
  <pageSetup horizontalDpi="2400" verticalDpi="24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F1"/>
    </sheetView>
  </sheetViews>
  <sheetFormatPr defaultColWidth="15.7109375" defaultRowHeight="15" customHeight="1"/>
  <cols>
    <col min="1" max="1" width="64.7109375" style="47" bestFit="1" customWidth="1"/>
    <col min="2" max="3" width="15.7109375" style="47" customWidth="1"/>
    <col min="4" max="5" width="15.7109375" style="121" customWidth="1"/>
    <col min="6" max="6" width="15.7109375" style="122" customWidth="1"/>
    <col min="7" max="16384" width="15.7109375" style="47" customWidth="1"/>
  </cols>
  <sheetData>
    <row r="1" spans="1:6" s="83" customFormat="1" ht="30" customHeight="1">
      <c r="A1" s="290" t="s">
        <v>0</v>
      </c>
      <c r="B1" s="290"/>
      <c r="C1" s="290"/>
      <c r="D1" s="290"/>
      <c r="E1" s="290"/>
      <c r="F1" s="290"/>
    </row>
    <row r="2" spans="1:6" s="46" customFormat="1" ht="15" customHeight="1">
      <c r="A2" s="291"/>
      <c r="B2" s="291"/>
      <c r="C2" s="291"/>
      <c r="D2" s="291"/>
      <c r="E2" s="291"/>
      <c r="F2" s="291"/>
    </row>
    <row r="3" spans="1:6" s="85" customFormat="1" ht="15" customHeight="1">
      <c r="A3" s="292" t="s">
        <v>71</v>
      </c>
      <c r="B3" s="292"/>
      <c r="C3" s="292"/>
      <c r="D3" s="292"/>
      <c r="E3" s="292"/>
      <c r="F3" s="292"/>
    </row>
    <row r="4" spans="1:6" s="85" customFormat="1" ht="15" customHeight="1">
      <c r="A4" s="292" t="s">
        <v>72</v>
      </c>
      <c r="B4" s="292"/>
      <c r="C4" s="292"/>
      <c r="D4" s="292"/>
      <c r="E4" s="292"/>
      <c r="F4" s="292"/>
    </row>
    <row r="5" spans="1:6" s="91" customFormat="1" ht="15" customHeight="1">
      <c r="A5" s="86"/>
      <c r="B5" s="87"/>
      <c r="C5" s="87"/>
      <c r="D5" s="88"/>
      <c r="E5" s="89"/>
      <c r="F5" s="90"/>
    </row>
    <row r="6" spans="1:6" s="94" customFormat="1" ht="30" customHeight="1">
      <c r="A6" s="92"/>
      <c r="B6" s="93" t="s">
        <v>73</v>
      </c>
      <c r="C6" s="93" t="s">
        <v>74</v>
      </c>
      <c r="D6" s="93" t="s">
        <v>75</v>
      </c>
      <c r="E6" s="93" t="s">
        <v>76</v>
      </c>
      <c r="F6" s="93" t="s">
        <v>77</v>
      </c>
    </row>
    <row r="7" spans="1:6" s="98" customFormat="1" ht="15" customHeight="1">
      <c r="A7" s="95" t="s">
        <v>78</v>
      </c>
      <c r="B7" s="96"/>
      <c r="C7" s="96"/>
      <c r="D7" s="97"/>
      <c r="E7" s="97"/>
      <c r="F7" s="97"/>
    </row>
    <row r="8" spans="1:6" s="7" customFormat="1" ht="15" customHeight="1">
      <c r="A8" s="16" t="s">
        <v>79</v>
      </c>
      <c r="B8" s="99">
        <f>'Premiums QTD-7'!B12</f>
        <v>1642100</v>
      </c>
      <c r="C8" s="99">
        <f>'Premiums QTD-7'!C12</f>
        <v>-16846</v>
      </c>
      <c r="D8" s="99">
        <f>'Premiums QTD-7'!D12</f>
        <v>-1102</v>
      </c>
      <c r="E8" s="100">
        <f>'Premiums QTD-7'!E12</f>
        <v>0</v>
      </c>
      <c r="F8" s="99">
        <f>SUM(B8:E8)</f>
        <v>1624152</v>
      </c>
    </row>
    <row r="9" spans="1:8" s="7" customFormat="1" ht="15" customHeight="1">
      <c r="A9" s="101" t="s">
        <v>80</v>
      </c>
      <c r="B9" s="102">
        <f>'Earned Incurred QTD-5'!D55</f>
        <v>2550</v>
      </c>
      <c r="C9" s="100">
        <v>0</v>
      </c>
      <c r="D9" s="100">
        <v>0</v>
      </c>
      <c r="E9" s="100">
        <v>0</v>
      </c>
      <c r="F9" s="102">
        <f>SUM(B9:E9)</f>
        <v>2550</v>
      </c>
      <c r="H9" s="103"/>
    </row>
    <row r="10" spans="1:6" s="7" customFormat="1" ht="15" customHeight="1">
      <c r="A10" s="16" t="s">
        <v>81</v>
      </c>
      <c r="B10" s="102">
        <f>'Earned Incurred QTD-5'!C48</f>
        <v>59215</v>
      </c>
      <c r="C10" s="100">
        <v>0</v>
      </c>
      <c r="D10" s="100">
        <v>0</v>
      </c>
      <c r="E10" s="100">
        <v>0</v>
      </c>
      <c r="F10" s="102">
        <f>SUM(B10:E10)</f>
        <v>59215</v>
      </c>
    </row>
    <row r="11" spans="1:8" s="7" customFormat="1" ht="15" customHeight="1">
      <c r="A11" s="16" t="s">
        <v>82</v>
      </c>
      <c r="B11" s="102">
        <f>'Earned Incurred QTD-5'!D53</f>
        <v>10890</v>
      </c>
      <c r="C11" s="100">
        <v>0</v>
      </c>
      <c r="D11" s="100">
        <v>0</v>
      </c>
      <c r="E11" s="100">
        <v>0</v>
      </c>
      <c r="F11" s="102">
        <f>SUM(B11:E11)</f>
        <v>10890</v>
      </c>
      <c r="H11" s="103"/>
    </row>
    <row r="12" spans="1:6" s="7" customFormat="1" ht="15" customHeight="1" thickBot="1">
      <c r="A12" s="16" t="s">
        <v>83</v>
      </c>
      <c r="B12" s="104">
        <f>SUM(B8:B11)</f>
        <v>1714755</v>
      </c>
      <c r="C12" s="104">
        <f>SUM(C8:C11)</f>
        <v>-16846</v>
      </c>
      <c r="D12" s="104">
        <f>SUM(D8:D11)</f>
        <v>-1102</v>
      </c>
      <c r="E12" s="105">
        <f>SUM(E8:E11)</f>
        <v>0</v>
      </c>
      <c r="F12" s="106">
        <f>SUM(F8:F11)</f>
        <v>1696807</v>
      </c>
    </row>
    <row r="13" spans="1:6" s="7" customFormat="1" ht="15" customHeight="1" thickTop="1">
      <c r="A13" s="16"/>
      <c r="B13" s="107"/>
      <c r="C13" s="107"/>
      <c r="D13" s="107"/>
      <c r="E13" s="108"/>
      <c r="F13" s="108"/>
    </row>
    <row r="14" spans="1:6" s="7" customFormat="1" ht="15" customHeight="1">
      <c r="A14" s="95" t="s">
        <v>84</v>
      </c>
      <c r="B14" s="97"/>
      <c r="C14" s="97"/>
      <c r="D14" s="97"/>
      <c r="E14" s="109"/>
      <c r="F14" s="108"/>
    </row>
    <row r="15" spans="1:6" s="7" customFormat="1" ht="15" customHeight="1">
      <c r="A15" s="16" t="s">
        <v>85</v>
      </c>
      <c r="B15" s="102">
        <f>'Losses Incurred QTD-9'!B12</f>
        <v>141443</v>
      </c>
      <c r="C15" s="102">
        <f>'Losses Incurred QTD-9'!C12</f>
        <v>1060200</v>
      </c>
      <c r="D15" s="110">
        <f>'Losses Incurred QTD-9'!D12</f>
        <v>-22315</v>
      </c>
      <c r="E15" s="110">
        <f>'Losses Incurred QTD-9'!E12</f>
        <v>-150</v>
      </c>
      <c r="F15" s="102">
        <f aca="true" t="shared" si="0" ref="F15:F23">SUM(B15:E15)</f>
        <v>1179178</v>
      </c>
    </row>
    <row r="16" spans="1:6" s="7" customFormat="1" ht="15" customHeight="1">
      <c r="A16" s="16" t="s">
        <v>86</v>
      </c>
      <c r="B16" s="102">
        <f>'[1]Loss Expenses Paid QTD-15'!C30</f>
        <v>16802</v>
      </c>
      <c r="C16" s="102">
        <f>'[1]Loss Expenses Paid QTD-15'!C24</f>
        <v>47962</v>
      </c>
      <c r="D16" s="102">
        <f>'[1]Loss Expenses Paid QTD-15'!C18</f>
        <v>1289</v>
      </c>
      <c r="E16" s="102">
        <f>'[1]Loss Expenses Paid QTD-15'!C12</f>
        <v>397</v>
      </c>
      <c r="F16" s="102">
        <f t="shared" si="0"/>
        <v>66450</v>
      </c>
    </row>
    <row r="17" spans="1:6" s="7" customFormat="1" ht="15" customHeight="1">
      <c r="A17" s="16" t="s">
        <v>87</v>
      </c>
      <c r="B17" s="102">
        <f>'[1]Loss Expenses Paid QTD-15'!I30</f>
        <v>12078</v>
      </c>
      <c r="C17" s="102">
        <f>'[1]Loss Expenses Paid QTD-15'!I24</f>
        <v>90529</v>
      </c>
      <c r="D17" s="102">
        <f>'[1]Loss Expenses Paid QTD-15'!I18</f>
        <v>4465</v>
      </c>
      <c r="E17" s="100">
        <f>'[1]Loss Expenses Paid QTD-15'!I12</f>
        <v>0</v>
      </c>
      <c r="F17" s="102">
        <f t="shared" si="0"/>
        <v>107072</v>
      </c>
    </row>
    <row r="18" spans="1:6" s="7" customFormat="1" ht="15" customHeight="1">
      <c r="A18" s="16" t="s">
        <v>88</v>
      </c>
      <c r="B18" s="102">
        <f>'[1]TB - Rounded'!H407</f>
        <v>6378</v>
      </c>
      <c r="C18" s="100">
        <v>0</v>
      </c>
      <c r="D18" s="100">
        <v>0</v>
      </c>
      <c r="E18" s="100">
        <v>0</v>
      </c>
      <c r="F18" s="102">
        <f t="shared" si="0"/>
        <v>6378</v>
      </c>
    </row>
    <row r="19" spans="1:6" s="7" customFormat="1" ht="15" customHeight="1">
      <c r="A19" s="111" t="s">
        <v>89</v>
      </c>
      <c r="B19" s="102">
        <f>'[1]TB - Rounded'!H412</f>
        <v>4218</v>
      </c>
      <c r="C19" s="100">
        <v>0</v>
      </c>
      <c r="D19" s="100">
        <v>0</v>
      </c>
      <c r="E19" s="100">
        <v>0</v>
      </c>
      <c r="F19" s="102">
        <f t="shared" si="0"/>
        <v>4218</v>
      </c>
    </row>
    <row r="20" spans="1:6" s="7" customFormat="1" ht="15" customHeight="1">
      <c r="A20" s="16" t="s">
        <v>90</v>
      </c>
      <c r="B20" s="102">
        <f>'[1]TB - Rounded'!H409</f>
        <v>4100</v>
      </c>
      <c r="C20" s="100">
        <v>0</v>
      </c>
      <c r="D20" s="100">
        <v>0</v>
      </c>
      <c r="E20" s="100">
        <v>0</v>
      </c>
      <c r="F20" s="102">
        <f t="shared" si="0"/>
        <v>4100</v>
      </c>
    </row>
    <row r="21" spans="1:6" s="7" customFormat="1" ht="15" customHeight="1">
      <c r="A21" s="111" t="s">
        <v>91</v>
      </c>
      <c r="B21" s="102">
        <f>'[1]TB - Rounded'!H402</f>
        <v>138021</v>
      </c>
      <c r="C21" s="110">
        <f>'[1]TB - Rounded'!H398</f>
        <v>-1388</v>
      </c>
      <c r="D21" s="110">
        <f>'[1]TB - Rounded'!H394</f>
        <v>-110</v>
      </c>
      <c r="E21" s="100">
        <f>'[1]TB - Rounded'!H391</f>
        <v>0</v>
      </c>
      <c r="F21" s="102">
        <f t="shared" si="0"/>
        <v>136523</v>
      </c>
    </row>
    <row r="22" spans="1:6" s="7" customFormat="1" ht="15" customHeight="1">
      <c r="A22" s="16" t="s">
        <v>92</v>
      </c>
      <c r="B22" s="102">
        <f>'Earned Incurred QTD-5'!C39</f>
        <v>838623</v>
      </c>
      <c r="C22" s="100">
        <v>0</v>
      </c>
      <c r="D22" s="100">
        <v>0</v>
      </c>
      <c r="E22" s="100">
        <v>0</v>
      </c>
      <c r="F22" s="102">
        <f t="shared" si="0"/>
        <v>838623</v>
      </c>
    </row>
    <row r="23" spans="1:6" s="7" customFormat="1" ht="15" customHeight="1">
      <c r="A23" s="16" t="s">
        <v>36</v>
      </c>
      <c r="B23" s="102">
        <v>9138</v>
      </c>
      <c r="C23" s="100">
        <v>0</v>
      </c>
      <c r="D23" s="100">
        <v>0</v>
      </c>
      <c r="E23" s="100">
        <v>0</v>
      </c>
      <c r="F23" s="102">
        <f t="shared" si="0"/>
        <v>9138</v>
      </c>
    </row>
    <row r="24" spans="1:7" s="7" customFormat="1" ht="15" customHeight="1" thickBot="1">
      <c r="A24" s="16" t="s">
        <v>83</v>
      </c>
      <c r="B24" s="104">
        <f>SUM(B15:B23)</f>
        <v>1170801</v>
      </c>
      <c r="C24" s="104">
        <f>SUM(C15:C23)</f>
        <v>1197303</v>
      </c>
      <c r="D24" s="104">
        <f>SUM(D15:D23)</f>
        <v>-16671</v>
      </c>
      <c r="E24" s="104">
        <f>SUM(E15:E23)</f>
        <v>247</v>
      </c>
      <c r="F24" s="106">
        <f>SUM(F15:F23)</f>
        <v>2351680</v>
      </c>
      <c r="G24" s="16"/>
    </row>
    <row r="25" spans="1:6" s="7" customFormat="1" ht="15" customHeight="1" thickTop="1">
      <c r="A25" s="16"/>
      <c r="B25" s="107"/>
      <c r="C25" s="107"/>
      <c r="D25" s="107"/>
      <c r="E25" s="108"/>
      <c r="F25" s="108"/>
    </row>
    <row r="26" spans="1:6" s="7" customFormat="1" ht="15" customHeight="1" thickBot="1">
      <c r="A26" s="112" t="s">
        <v>93</v>
      </c>
      <c r="B26" s="113">
        <f>B12-B24</f>
        <v>543954</v>
      </c>
      <c r="C26" s="113">
        <f>C12-C24</f>
        <v>-1214149</v>
      </c>
      <c r="D26" s="113">
        <f>D12-D24</f>
        <v>15569</v>
      </c>
      <c r="E26" s="113">
        <f>E12-E24</f>
        <v>-247</v>
      </c>
      <c r="F26" s="114">
        <f>SUM(B26:E26)</f>
        <v>-654873</v>
      </c>
    </row>
    <row r="27" spans="1:6" s="7" customFormat="1" ht="15" customHeight="1" thickTop="1">
      <c r="A27" s="16"/>
      <c r="B27" s="107"/>
      <c r="C27" s="107"/>
      <c r="D27" s="107"/>
      <c r="E27" s="108"/>
      <c r="F27" s="108"/>
    </row>
    <row r="28" spans="1:6" s="7" customFormat="1" ht="15" customHeight="1">
      <c r="A28" s="95" t="s">
        <v>94</v>
      </c>
      <c r="B28" s="97"/>
      <c r="C28" s="97"/>
      <c r="D28" s="97"/>
      <c r="E28" s="109"/>
      <c r="F28" s="108"/>
    </row>
    <row r="29" spans="1:6" s="7" customFormat="1" ht="15" customHeight="1">
      <c r="A29" s="16" t="s">
        <v>95</v>
      </c>
      <c r="B29" s="102">
        <f>'Earned Incurred QTD-5'!B50</f>
        <v>79895</v>
      </c>
      <c r="C29" s="100">
        <v>0</v>
      </c>
      <c r="D29" s="100">
        <v>0</v>
      </c>
      <c r="E29" s="100">
        <v>0</v>
      </c>
      <c r="F29" s="102">
        <f>SUM(B29:E29)</f>
        <v>79895</v>
      </c>
    </row>
    <row r="30" spans="1:6" s="7" customFormat="1" ht="15" customHeight="1">
      <c r="A30" s="16" t="s">
        <v>96</v>
      </c>
      <c r="B30" s="102">
        <f>'Equity YTD-4'!B30</f>
        <v>198439</v>
      </c>
      <c r="C30" s="100">
        <v>0</v>
      </c>
      <c r="D30" s="100">
        <v>0</v>
      </c>
      <c r="E30" s="100">
        <v>0</v>
      </c>
      <c r="F30" s="102">
        <f>SUM(B30:E30)</f>
        <v>198439</v>
      </c>
    </row>
    <row r="31" spans="1:8" s="7" customFormat="1" ht="15" customHeight="1" thickBot="1">
      <c r="A31" s="16" t="s">
        <v>83</v>
      </c>
      <c r="B31" s="104">
        <f>SUM(B29:B30)</f>
        <v>278334</v>
      </c>
      <c r="C31" s="115">
        <f>SUM(C29:C30)</f>
        <v>0</v>
      </c>
      <c r="D31" s="115">
        <f>SUM(D29:D30)</f>
        <v>0</v>
      </c>
      <c r="E31" s="115">
        <f>SUM(E29:E30)</f>
        <v>0</v>
      </c>
      <c r="F31" s="106">
        <f>SUM(F29:F30)</f>
        <v>278334</v>
      </c>
      <c r="G31" s="116"/>
      <c r="H31" s="103"/>
    </row>
    <row r="32" spans="1:8" s="7" customFormat="1" ht="15" customHeight="1" thickTop="1">
      <c r="A32" s="16"/>
      <c r="B32" s="107"/>
      <c r="C32" s="107"/>
      <c r="D32" s="107"/>
      <c r="E32" s="108"/>
      <c r="F32" s="108"/>
      <c r="H32" s="103"/>
    </row>
    <row r="33" spans="1:6" s="7" customFormat="1" ht="15" customHeight="1">
      <c r="A33" s="95" t="s">
        <v>97</v>
      </c>
      <c r="B33" s="97"/>
      <c r="C33" s="97"/>
      <c r="D33" s="97"/>
      <c r="E33" s="109"/>
      <c r="F33" s="108"/>
    </row>
    <row r="34" spans="1:6" s="7" customFormat="1" ht="15" customHeight="1">
      <c r="A34" s="16" t="s">
        <v>98</v>
      </c>
      <c r="B34" s="102">
        <f>'Earned Incurred QTD-5'!B49</f>
        <v>69299</v>
      </c>
      <c r="C34" s="100">
        <v>0</v>
      </c>
      <c r="D34" s="100">
        <v>0</v>
      </c>
      <c r="E34" s="100">
        <v>0</v>
      </c>
      <c r="F34" s="102">
        <f>SUM(B34:E34)</f>
        <v>69299</v>
      </c>
    </row>
    <row r="35" spans="1:6" s="7" customFormat="1" ht="15" customHeight="1">
      <c r="A35" s="16" t="s">
        <v>99</v>
      </c>
      <c r="B35" s="102">
        <v>154423</v>
      </c>
      <c r="C35" s="100">
        <v>0</v>
      </c>
      <c r="D35" s="100">
        <v>0</v>
      </c>
      <c r="E35" s="100">
        <v>0</v>
      </c>
      <c r="F35" s="102">
        <f>SUM(B35:E35)</f>
        <v>154423</v>
      </c>
    </row>
    <row r="36" spans="1:6" s="7" customFormat="1" ht="15" customHeight="1">
      <c r="A36" s="16" t="s">
        <v>68</v>
      </c>
      <c r="B36" s="102">
        <f>'Income Statement-2'!B38</f>
        <v>69830</v>
      </c>
      <c r="C36" s="100">
        <v>0</v>
      </c>
      <c r="D36" s="100">
        <v>0</v>
      </c>
      <c r="E36" s="100">
        <v>0</v>
      </c>
      <c r="F36" s="102">
        <f>SUM(B36:E36)</f>
        <v>69830</v>
      </c>
    </row>
    <row r="37" spans="1:6" s="7" customFormat="1" ht="15" customHeight="1" thickBot="1">
      <c r="A37" s="16" t="s">
        <v>83</v>
      </c>
      <c r="B37" s="104">
        <f>SUM(B34:B36)</f>
        <v>293552</v>
      </c>
      <c r="C37" s="115">
        <f>SUM(C34:C36)</f>
        <v>0</v>
      </c>
      <c r="D37" s="115">
        <f>SUM(D34:D36)</f>
        <v>0</v>
      </c>
      <c r="E37" s="115">
        <f>SUM(E34:E36)</f>
        <v>0</v>
      </c>
      <c r="F37" s="106">
        <f>SUM(F34:F36)</f>
        <v>293552</v>
      </c>
    </row>
    <row r="38" spans="1:6" s="7" customFormat="1" ht="15" customHeight="1" thickTop="1">
      <c r="A38" s="16"/>
      <c r="B38" s="107"/>
      <c r="C38" s="107"/>
      <c r="D38" s="107"/>
      <c r="E38" s="108"/>
      <c r="F38" s="100"/>
    </row>
    <row r="39" spans="1:6" s="7" customFormat="1" ht="15" customHeight="1" thickBot="1">
      <c r="A39" s="95" t="s">
        <v>100</v>
      </c>
      <c r="B39" s="113">
        <f>B26-B31+B37</f>
        <v>559172</v>
      </c>
      <c r="C39" s="113">
        <f>C26-C31+C37</f>
        <v>-1214149</v>
      </c>
      <c r="D39" s="113">
        <f>D26-D31+D37</f>
        <v>15569</v>
      </c>
      <c r="E39" s="113">
        <f>E26-E31+E37</f>
        <v>-247</v>
      </c>
      <c r="F39" s="114">
        <f>F26-F31+F37</f>
        <v>-639655</v>
      </c>
    </row>
    <row r="40" spans="1:6" s="7" customFormat="1" ht="15" customHeight="1" thickTop="1">
      <c r="A40" s="16"/>
      <c r="B40" s="107"/>
      <c r="C40" s="107"/>
      <c r="D40" s="107"/>
      <c r="E40" s="108"/>
      <c r="F40" s="108"/>
    </row>
    <row r="41" spans="1:6" s="7" customFormat="1" ht="15" customHeight="1">
      <c r="A41" s="117" t="s">
        <v>101</v>
      </c>
      <c r="B41" s="118"/>
      <c r="C41" s="118"/>
      <c r="D41" s="118"/>
      <c r="E41" s="108"/>
      <c r="F41" s="108"/>
    </row>
    <row r="42" spans="1:6" s="7" customFormat="1" ht="15" customHeight="1">
      <c r="A42" s="16" t="s">
        <v>30</v>
      </c>
      <c r="B42" s="102">
        <f>'Premiums QTD-7'!B18</f>
        <v>2411557</v>
      </c>
      <c r="C42" s="102">
        <f>'Premiums QTD-7'!C18</f>
        <v>837039</v>
      </c>
      <c r="D42" s="100">
        <f>'Premiums QTD-7'!D18</f>
        <v>0</v>
      </c>
      <c r="E42" s="100">
        <f>'Premiums QTD-7'!E18</f>
        <v>0</v>
      </c>
      <c r="F42" s="102">
        <f>SUM(B42:E42)</f>
        <v>3248596</v>
      </c>
    </row>
    <row r="43" spans="1:6" s="7" customFormat="1" ht="15" customHeight="1">
      <c r="A43" s="16" t="s">
        <v>102</v>
      </c>
      <c r="B43" s="102">
        <f>'Losses Incurred QTD-9'!B18+'Losses Incurred QTD-9'!B24</f>
        <v>739734</v>
      </c>
      <c r="C43" s="102">
        <f>'Losses Incurred QTD-9'!C18+'Losses Incurred QTD-9'!C24</f>
        <v>803730</v>
      </c>
      <c r="D43" s="102">
        <f>'Losses Incurred QTD-9'!D18+'Losses Incurred QTD-9'!D24</f>
        <v>26134</v>
      </c>
      <c r="E43" s="100">
        <f>'Losses Incurred QTD-9'!E18+'Losses Incurred QTD-9'!E24</f>
        <v>0</v>
      </c>
      <c r="F43" s="102">
        <f>SUM(B43:E43)</f>
        <v>1569598</v>
      </c>
    </row>
    <row r="44" spans="1:6" s="7" customFormat="1" ht="15" customHeight="1">
      <c r="A44" s="16" t="s">
        <v>103</v>
      </c>
      <c r="B44" s="102">
        <f>'Loss Expenses QTD-11'!B18</f>
        <v>119872</v>
      </c>
      <c r="C44" s="102">
        <f>'Loss Expenses QTD-11'!C18</f>
        <v>143143</v>
      </c>
      <c r="D44" s="102">
        <f>'Loss Expenses QTD-11'!D18</f>
        <v>45439</v>
      </c>
      <c r="E44" s="100">
        <f>'Loss Expenses QTD-11'!E18</f>
        <v>0</v>
      </c>
      <c r="F44" s="102">
        <f>SUM(B44:E44)</f>
        <v>308454</v>
      </c>
    </row>
    <row r="45" spans="1:6" s="7" customFormat="1" ht="15" customHeight="1">
      <c r="A45" s="16" t="s">
        <v>104</v>
      </c>
      <c r="B45" s="102">
        <f>'Earned Incurred QTD-5'!B41</f>
        <v>107359</v>
      </c>
      <c r="C45" s="100">
        <v>0</v>
      </c>
      <c r="D45" s="100">
        <v>0</v>
      </c>
      <c r="E45" s="100">
        <v>0</v>
      </c>
      <c r="F45" s="102">
        <f>SUM(B45:E45)</f>
        <v>107359</v>
      </c>
    </row>
    <row r="46" spans="1:7" s="7" customFormat="1" ht="15" customHeight="1">
      <c r="A46" s="16" t="s">
        <v>105</v>
      </c>
      <c r="B46" s="102">
        <f>'Earned Incurred QTD-5'!B33</f>
        <v>101554</v>
      </c>
      <c r="C46" s="100">
        <v>0</v>
      </c>
      <c r="D46" s="100">
        <v>0</v>
      </c>
      <c r="E46" s="100">
        <v>0</v>
      </c>
      <c r="F46" s="102">
        <f>SUM(B46:E46)</f>
        <v>101554</v>
      </c>
      <c r="G46" s="35"/>
    </row>
    <row r="47" spans="1:6" s="7" customFormat="1" ht="15" customHeight="1" thickBot="1">
      <c r="A47" s="119" t="s">
        <v>83</v>
      </c>
      <c r="B47" s="104">
        <f>SUM(B42:B46)</f>
        <v>3480076</v>
      </c>
      <c r="C47" s="104">
        <f>SUM(C42:C46)</f>
        <v>1783912</v>
      </c>
      <c r="D47" s="104">
        <f>SUM(D42:D46)</f>
        <v>71573</v>
      </c>
      <c r="E47" s="105">
        <f>SUM(E42:E46)</f>
        <v>0</v>
      </c>
      <c r="F47" s="106">
        <f>SUM(F42:F46)</f>
        <v>5335561</v>
      </c>
    </row>
    <row r="48" spans="1:6" s="7" customFormat="1" ht="15" customHeight="1" thickTop="1">
      <c r="A48" s="16"/>
      <c r="B48" s="107"/>
      <c r="C48" s="107"/>
      <c r="D48" s="107"/>
      <c r="E48" s="108"/>
      <c r="F48" s="108"/>
    </row>
    <row r="49" spans="1:6" s="7" customFormat="1" ht="15" customHeight="1">
      <c r="A49" s="117" t="s">
        <v>106</v>
      </c>
      <c r="B49" s="118"/>
      <c r="C49" s="118"/>
      <c r="D49" s="118"/>
      <c r="E49" s="108"/>
      <c r="F49" s="108"/>
    </row>
    <row r="50" spans="1:6" s="7" customFormat="1" ht="15" customHeight="1">
      <c r="A50" s="16" t="s">
        <v>30</v>
      </c>
      <c r="B50" s="102">
        <f>'Premiums QTD-7'!B24</f>
        <v>1368528</v>
      </c>
      <c r="C50" s="102">
        <f>'Premiums QTD-7'!C24</f>
        <v>1926551</v>
      </c>
      <c r="D50" s="100">
        <f>'Premiums QTD-7'!D24</f>
        <v>0</v>
      </c>
      <c r="E50" s="100">
        <f>'Premiums QTD-7'!E24</f>
        <v>0</v>
      </c>
      <c r="F50" s="102">
        <f>SUM(B50:E50)</f>
        <v>3295079</v>
      </c>
    </row>
    <row r="51" spans="1:6" s="7" customFormat="1" ht="15" customHeight="1">
      <c r="A51" s="16" t="s">
        <v>102</v>
      </c>
      <c r="B51" s="102">
        <f>'Losses Incurred QTD-9'!B31</f>
        <v>74292</v>
      </c>
      <c r="C51" s="102">
        <f>'Losses Incurred QTD-9'!C31</f>
        <v>1022593</v>
      </c>
      <c r="D51" s="102">
        <f>'Losses Incurred QTD-9'!D31</f>
        <v>46690</v>
      </c>
      <c r="E51" s="102">
        <f>'Losses Incurred QTD-9'!E31</f>
        <v>9100</v>
      </c>
      <c r="F51" s="102">
        <f>SUM(B51:E51)</f>
        <v>1152675</v>
      </c>
    </row>
    <row r="52" spans="1:6" s="7" customFormat="1" ht="15" customHeight="1">
      <c r="A52" s="16" t="s">
        <v>107</v>
      </c>
      <c r="B52" s="102">
        <f>'Loss Expenses QTD-11'!B24</f>
        <v>16265</v>
      </c>
      <c r="C52" s="102">
        <f>'Loss Expenses QTD-11'!C24</f>
        <v>196187</v>
      </c>
      <c r="D52" s="102">
        <f>'Loss Expenses QTD-11'!D24</f>
        <v>46565</v>
      </c>
      <c r="E52" s="102">
        <f>'Loss Expenses QTD-11'!E24</f>
        <v>24751</v>
      </c>
      <c r="F52" s="102">
        <f>SUM(B52:E52)</f>
        <v>283768</v>
      </c>
    </row>
    <row r="53" spans="1:6" s="7" customFormat="1" ht="15" customHeight="1">
      <c r="A53" s="16" t="s">
        <v>104</v>
      </c>
      <c r="B53" s="102">
        <f>'Earned Incurred QTD-5'!B42</f>
        <v>158895</v>
      </c>
      <c r="C53" s="100">
        <v>0</v>
      </c>
      <c r="D53" s="100">
        <v>0</v>
      </c>
      <c r="E53" s="100">
        <v>0</v>
      </c>
      <c r="F53" s="102">
        <f>SUM(B53:E53)</f>
        <v>158895</v>
      </c>
    </row>
    <row r="54" spans="1:6" s="7" customFormat="1" ht="15" customHeight="1">
      <c r="A54" s="16" t="s">
        <v>105</v>
      </c>
      <c r="B54" s="102">
        <f>'Earned Incurred QTD-5'!B34</f>
        <v>106428</v>
      </c>
      <c r="C54" s="100">
        <v>0</v>
      </c>
      <c r="D54" s="100">
        <v>0</v>
      </c>
      <c r="E54" s="100">
        <v>0</v>
      </c>
      <c r="F54" s="102">
        <f>SUM(B54:E54)</f>
        <v>106428</v>
      </c>
    </row>
    <row r="55" spans="1:6" s="7" customFormat="1" ht="15" customHeight="1" thickBot="1">
      <c r="A55" s="16" t="s">
        <v>83</v>
      </c>
      <c r="B55" s="104">
        <f>SUM(B50:B54)</f>
        <v>1724408</v>
      </c>
      <c r="C55" s="104">
        <f>SUM(C50:C54)</f>
        <v>3145331</v>
      </c>
      <c r="D55" s="104">
        <f>SUM(D50:D54)</f>
        <v>93255</v>
      </c>
      <c r="E55" s="104">
        <f>SUM(E50:E54)</f>
        <v>33851</v>
      </c>
      <c r="F55" s="106">
        <f>SUM(F50:F54)</f>
        <v>4996845</v>
      </c>
    </row>
    <row r="56" spans="1:6" s="7" customFormat="1" ht="15" customHeight="1" thickTop="1">
      <c r="A56" s="16"/>
      <c r="B56" s="107"/>
      <c r="C56" s="107"/>
      <c r="D56" s="107"/>
      <c r="E56" s="107"/>
      <c r="F56" s="19"/>
    </row>
    <row r="57" spans="1:6" s="7" customFormat="1" ht="15" customHeight="1" thickBot="1">
      <c r="A57" s="112" t="s">
        <v>108</v>
      </c>
      <c r="B57" s="120">
        <f>B39-B47+B55</f>
        <v>-1196496</v>
      </c>
      <c r="C57" s="120">
        <f>C39-C47+C55</f>
        <v>147270</v>
      </c>
      <c r="D57" s="120">
        <f>D39-D47+D55</f>
        <v>37251</v>
      </c>
      <c r="E57" s="120">
        <f>E39-E47+E55</f>
        <v>33604</v>
      </c>
      <c r="F57" s="120">
        <f>F39-F47+F55</f>
        <v>-978371</v>
      </c>
    </row>
    <row r="58" spans="1:7" s="7" customFormat="1" ht="15" customHeight="1" thickTop="1">
      <c r="A58" s="98"/>
      <c r="B58" s="98"/>
      <c r="C58" s="98"/>
      <c r="D58" s="107"/>
      <c r="E58" s="107"/>
      <c r="F58" s="80">
        <f>-'[1]TB - Rounded'!$D$616</f>
        <v>-978370.81</v>
      </c>
      <c r="G58" s="107"/>
    </row>
    <row r="59" spans="4:7" s="7" customFormat="1" ht="15" customHeight="1">
      <c r="D59" s="107"/>
      <c r="E59" s="107"/>
      <c r="F59" s="80">
        <f>F57-F58</f>
        <v>-0.18999999994412065</v>
      </c>
      <c r="G59" s="107"/>
    </row>
    <row r="60" spans="4:6" s="7" customFormat="1" ht="15" customHeight="1">
      <c r="D60" s="107"/>
      <c r="E60" s="107"/>
      <c r="F60" s="19"/>
    </row>
    <row r="61" spans="4:6" s="7" customFormat="1" ht="15" customHeight="1">
      <c r="D61" s="107"/>
      <c r="E61" s="107"/>
      <c r="F61" s="19"/>
    </row>
    <row r="62" spans="4:6" s="7" customFormat="1" ht="15" customHeight="1">
      <c r="D62" s="107"/>
      <c r="E62" s="107"/>
      <c r="F62" s="19"/>
    </row>
    <row r="63" spans="4:6" s="7" customFormat="1" ht="15" customHeight="1">
      <c r="D63" s="107"/>
      <c r="E63" s="107"/>
      <c r="F63" s="19"/>
    </row>
    <row r="64" spans="4:6" s="7" customFormat="1" ht="15" customHeight="1">
      <c r="D64" s="107"/>
      <c r="E64" s="107"/>
      <c r="F64" s="19"/>
    </row>
    <row r="65" spans="4:6" s="7" customFormat="1" ht="15" customHeight="1">
      <c r="D65" s="107"/>
      <c r="E65" s="107"/>
      <c r="F65" s="19"/>
    </row>
    <row r="66" spans="4:6" s="7" customFormat="1" ht="15" customHeight="1">
      <c r="D66" s="107"/>
      <c r="E66" s="107"/>
      <c r="F66" s="19"/>
    </row>
    <row r="67" spans="4:6" s="7" customFormat="1" ht="15" customHeight="1">
      <c r="D67" s="107"/>
      <c r="E67" s="107"/>
      <c r="F67" s="19"/>
    </row>
    <row r="68" spans="4:6" s="7" customFormat="1" ht="15" customHeight="1">
      <c r="D68" s="107"/>
      <c r="E68" s="107"/>
      <c r="F68" s="19"/>
    </row>
    <row r="69" spans="4:6" s="7" customFormat="1" ht="15" customHeight="1">
      <c r="D69" s="107"/>
      <c r="E69" s="107"/>
      <c r="F69" s="19"/>
    </row>
    <row r="70" spans="4:6" s="7" customFormat="1" ht="15" customHeight="1">
      <c r="D70" s="107"/>
      <c r="E70" s="107"/>
      <c r="F70" s="19"/>
    </row>
    <row r="71" spans="4:6" s="7" customFormat="1" ht="15" customHeight="1">
      <c r="D71" s="107"/>
      <c r="E71" s="107"/>
      <c r="F71" s="19"/>
    </row>
    <row r="72" spans="4:6" s="7" customFormat="1" ht="15" customHeight="1">
      <c r="D72" s="107"/>
      <c r="E72" s="107"/>
      <c r="F72" s="19"/>
    </row>
    <row r="73" spans="4:6" s="7" customFormat="1" ht="15" customHeight="1">
      <c r="D73" s="107"/>
      <c r="E73" s="107"/>
      <c r="F73" s="19"/>
    </row>
    <row r="74" spans="4:6" s="7" customFormat="1" ht="15" customHeight="1">
      <c r="D74" s="107"/>
      <c r="E74" s="107"/>
      <c r="F74" s="19"/>
    </row>
    <row r="75" spans="4:6" s="7" customFormat="1" ht="15" customHeight="1">
      <c r="D75" s="107"/>
      <c r="E75" s="107"/>
      <c r="F75" s="19"/>
    </row>
    <row r="76" spans="4:6" s="7" customFormat="1" ht="15" customHeight="1">
      <c r="D76" s="107"/>
      <c r="E76" s="107"/>
      <c r="F76" s="19"/>
    </row>
    <row r="77" spans="4:6" s="7" customFormat="1" ht="15" customHeight="1">
      <c r="D77" s="107"/>
      <c r="E77" s="107"/>
      <c r="F77" s="19"/>
    </row>
    <row r="78" spans="4:6" s="7" customFormat="1" ht="15" customHeight="1">
      <c r="D78" s="107"/>
      <c r="E78" s="107"/>
      <c r="F78" s="19"/>
    </row>
    <row r="79" spans="4:6" s="7" customFormat="1" ht="15" customHeight="1">
      <c r="D79" s="107"/>
      <c r="E79" s="107"/>
      <c r="F79" s="19"/>
    </row>
    <row r="80" spans="4:6" s="7" customFormat="1" ht="15" customHeight="1">
      <c r="D80" s="107"/>
      <c r="E80" s="107"/>
      <c r="F80" s="19"/>
    </row>
    <row r="81" spans="4:6" s="7" customFormat="1" ht="15" customHeight="1">
      <c r="D81" s="107"/>
      <c r="E81" s="107"/>
      <c r="F81" s="19"/>
    </row>
    <row r="82" spans="4:6" s="7" customFormat="1" ht="15" customHeight="1">
      <c r="D82" s="107"/>
      <c r="E82" s="107"/>
      <c r="F82" s="19"/>
    </row>
    <row r="83" spans="4:6" s="7" customFormat="1" ht="15" customHeight="1">
      <c r="D83" s="107"/>
      <c r="E83" s="107"/>
      <c r="F83" s="19"/>
    </row>
    <row r="84" spans="4:6" s="7" customFormat="1" ht="15" customHeight="1">
      <c r="D84" s="107"/>
      <c r="E84" s="107"/>
      <c r="F84" s="19"/>
    </row>
    <row r="85" spans="4:6" s="7" customFormat="1" ht="15" customHeight="1">
      <c r="D85" s="107"/>
      <c r="E85" s="107"/>
      <c r="F85" s="1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F1"/>
    </sheetView>
  </sheetViews>
  <sheetFormatPr defaultColWidth="15.7109375" defaultRowHeight="15" customHeight="1"/>
  <cols>
    <col min="1" max="1" width="64.7109375" style="47" bestFit="1" customWidth="1"/>
    <col min="2" max="3" width="15.7109375" style="47" customWidth="1"/>
    <col min="4" max="5" width="15.7109375" style="121" customWidth="1"/>
    <col min="6" max="6" width="15.7109375" style="122" customWidth="1"/>
    <col min="7" max="16384" width="15.7109375" style="47" customWidth="1"/>
  </cols>
  <sheetData>
    <row r="1" spans="1:6" s="83" customFormat="1" ht="30" customHeight="1">
      <c r="A1" s="290" t="s">
        <v>0</v>
      </c>
      <c r="B1" s="290"/>
      <c r="C1" s="290"/>
      <c r="D1" s="290"/>
      <c r="E1" s="290"/>
      <c r="F1" s="290"/>
    </row>
    <row r="2" spans="1:6" s="46" customFormat="1" ht="15" customHeight="1">
      <c r="A2" s="291"/>
      <c r="B2" s="291"/>
      <c r="C2" s="291"/>
      <c r="D2" s="291"/>
      <c r="E2" s="291"/>
      <c r="F2" s="291"/>
    </row>
    <row r="3" spans="1:6" s="85" customFormat="1" ht="15" customHeight="1">
      <c r="A3" s="292" t="s">
        <v>71</v>
      </c>
      <c r="B3" s="292"/>
      <c r="C3" s="292"/>
      <c r="D3" s="292"/>
      <c r="E3" s="292"/>
      <c r="F3" s="292"/>
    </row>
    <row r="4" spans="1:6" s="85" customFormat="1" ht="15" customHeight="1">
      <c r="A4" s="292" t="s">
        <v>109</v>
      </c>
      <c r="B4" s="292"/>
      <c r="C4" s="292"/>
      <c r="D4" s="292"/>
      <c r="E4" s="292"/>
      <c r="F4" s="292"/>
    </row>
    <row r="5" spans="1:6" s="91" customFormat="1" ht="15" customHeight="1">
      <c r="A5" s="84"/>
      <c r="B5" s="123"/>
      <c r="C5" s="123"/>
      <c r="D5" s="124"/>
      <c r="E5" s="125"/>
      <c r="F5" s="126"/>
    </row>
    <row r="6" spans="1:6" s="94" customFormat="1" ht="30" customHeight="1">
      <c r="A6" s="92"/>
      <c r="B6" s="93" t="s">
        <v>73</v>
      </c>
      <c r="C6" s="93" t="s">
        <v>74</v>
      </c>
      <c r="D6" s="93" t="s">
        <v>75</v>
      </c>
      <c r="E6" s="93" t="s">
        <v>76</v>
      </c>
      <c r="F6" s="93" t="s">
        <v>77</v>
      </c>
    </row>
    <row r="7" spans="1:6" s="98" customFormat="1" ht="15" customHeight="1">
      <c r="A7" s="95" t="s">
        <v>78</v>
      </c>
      <c r="B7" s="96"/>
      <c r="C7" s="96"/>
      <c r="D7" s="97"/>
      <c r="E7" s="97"/>
      <c r="F7" s="97"/>
    </row>
    <row r="8" spans="1:6" s="7" customFormat="1" ht="15" customHeight="1">
      <c r="A8" s="16" t="s">
        <v>79</v>
      </c>
      <c r="B8" s="99">
        <f>'Premiums YTD-8'!B12</f>
        <v>3205460</v>
      </c>
      <c r="C8" s="99">
        <f>'Premiums YTD-8'!C12</f>
        <v>-54267</v>
      </c>
      <c r="D8" s="99">
        <f>'Premiums YTD-8'!D12</f>
        <v>-1702</v>
      </c>
      <c r="E8" s="99">
        <f>'Premiums YTD-8'!E12</f>
        <v>-222</v>
      </c>
      <c r="F8" s="99">
        <f>SUM(B8:E8)</f>
        <v>3149269</v>
      </c>
    </row>
    <row r="9" spans="1:8" s="7" customFormat="1" ht="15" customHeight="1">
      <c r="A9" s="101" t="s">
        <v>80</v>
      </c>
      <c r="B9" s="102">
        <f>'Earned Incurred YTD-6'!D55</f>
        <v>6390</v>
      </c>
      <c r="C9" s="100">
        <v>0</v>
      </c>
      <c r="D9" s="100">
        <v>0</v>
      </c>
      <c r="E9" s="100">
        <v>0</v>
      </c>
      <c r="F9" s="102">
        <f>SUM(B9:E9)</f>
        <v>6390</v>
      </c>
      <c r="H9" s="103"/>
    </row>
    <row r="10" spans="1:6" s="7" customFormat="1" ht="15" customHeight="1">
      <c r="A10" s="16" t="s">
        <v>81</v>
      </c>
      <c r="B10" s="102">
        <f>'Earned Incurred YTD-6'!C48</f>
        <v>100061</v>
      </c>
      <c r="C10" s="100">
        <v>0</v>
      </c>
      <c r="D10" s="100">
        <v>0</v>
      </c>
      <c r="E10" s="100">
        <v>0</v>
      </c>
      <c r="F10" s="102">
        <f>SUM(B10:E10)</f>
        <v>100061</v>
      </c>
    </row>
    <row r="11" spans="1:8" s="7" customFormat="1" ht="15" customHeight="1">
      <c r="A11" s="16" t="s">
        <v>82</v>
      </c>
      <c r="B11" s="110">
        <f>'Earned Incurred YTD-6'!D53</f>
        <v>27841</v>
      </c>
      <c r="C11" s="100">
        <v>0</v>
      </c>
      <c r="D11" s="100">
        <v>0</v>
      </c>
      <c r="E11" s="100">
        <v>0</v>
      </c>
      <c r="F11" s="110">
        <f>SUM(B11:E11)</f>
        <v>27841</v>
      </c>
      <c r="H11" s="103"/>
    </row>
    <row r="12" spans="1:6" s="7" customFormat="1" ht="15" customHeight="1" thickBot="1">
      <c r="A12" s="16" t="s">
        <v>83</v>
      </c>
      <c r="B12" s="104">
        <f>SUM(B8:B11)</f>
        <v>3339752</v>
      </c>
      <c r="C12" s="104">
        <f>SUM(C8:C11)</f>
        <v>-54267</v>
      </c>
      <c r="D12" s="104">
        <f>SUM(D8:D11)</f>
        <v>-1702</v>
      </c>
      <c r="E12" s="104">
        <f>SUM(E8:E11)</f>
        <v>-222</v>
      </c>
      <c r="F12" s="106">
        <f>SUM(F8:F11)</f>
        <v>3283561</v>
      </c>
    </row>
    <row r="13" spans="1:6" s="7" customFormat="1" ht="15" customHeight="1" thickTop="1">
      <c r="A13" s="16"/>
      <c r="B13" s="107"/>
      <c r="C13" s="107"/>
      <c r="D13" s="107"/>
      <c r="E13" s="108"/>
      <c r="F13" s="108"/>
    </row>
    <row r="14" spans="1:6" s="7" customFormat="1" ht="15" customHeight="1">
      <c r="A14" s="95" t="s">
        <v>84</v>
      </c>
      <c r="B14" s="97"/>
      <c r="C14" s="97"/>
      <c r="D14" s="97"/>
      <c r="E14" s="109"/>
      <c r="F14" s="108"/>
    </row>
    <row r="15" spans="1:6" s="7" customFormat="1" ht="15" customHeight="1">
      <c r="A15" s="16" t="s">
        <v>85</v>
      </c>
      <c r="B15" s="102">
        <f>'Losses Incurred YTD-10'!B12</f>
        <v>155745</v>
      </c>
      <c r="C15" s="102">
        <f>'Losses Incurred YTD-10'!C12</f>
        <v>1507433</v>
      </c>
      <c r="D15" s="110">
        <f>'Losses Incurred YTD-10'!D12</f>
        <v>-40158</v>
      </c>
      <c r="E15" s="110">
        <f>'Losses Incurred YTD-10'!E12</f>
        <v>-337</v>
      </c>
      <c r="F15" s="102">
        <f aca="true" t="shared" si="0" ref="F15:F23">SUM(B15:E15)</f>
        <v>1622683</v>
      </c>
    </row>
    <row r="16" spans="1:6" s="7" customFormat="1" ht="15" customHeight="1">
      <c r="A16" s="16" t="s">
        <v>86</v>
      </c>
      <c r="B16" s="102">
        <f>'[1]Loss Expenses Paid YTD-16'!C30</f>
        <v>18433</v>
      </c>
      <c r="C16" s="102">
        <f>'[1]Loss Expenses Paid YTD-16'!C24</f>
        <v>92657</v>
      </c>
      <c r="D16" s="102">
        <f>'[1]Loss Expenses Paid YTD-16'!C18</f>
        <v>5185</v>
      </c>
      <c r="E16" s="102">
        <f>'[1]Loss Expenses Paid YTD-16'!C12</f>
        <v>5411</v>
      </c>
      <c r="F16" s="102">
        <f t="shared" si="0"/>
        <v>121686</v>
      </c>
    </row>
    <row r="17" spans="1:6" s="7" customFormat="1" ht="15" customHeight="1">
      <c r="A17" s="16" t="s">
        <v>87</v>
      </c>
      <c r="B17" s="102">
        <f>'[1]Loss Expenses Paid YTD-16'!I30</f>
        <v>15526</v>
      </c>
      <c r="C17" s="102">
        <f>'[1]Loss Expenses Paid YTD-16'!I24</f>
        <v>198365</v>
      </c>
      <c r="D17" s="102">
        <f>'[1]Loss Expenses Paid YTD-16'!I18</f>
        <v>14124</v>
      </c>
      <c r="E17" s="100">
        <f>'[1]Loss Expenses Paid YTD-16'!I12</f>
        <v>0</v>
      </c>
      <c r="F17" s="102">
        <f t="shared" si="0"/>
        <v>228015</v>
      </c>
    </row>
    <row r="18" spans="1:6" s="7" customFormat="1" ht="15" customHeight="1">
      <c r="A18" s="16" t="s">
        <v>88</v>
      </c>
      <c r="B18" s="102">
        <f>'[1]TB - Rounded'!J407</f>
        <v>24276</v>
      </c>
      <c r="C18" s="100">
        <v>0</v>
      </c>
      <c r="D18" s="100">
        <v>0</v>
      </c>
      <c r="E18" s="100">
        <v>0</v>
      </c>
      <c r="F18" s="102">
        <f t="shared" si="0"/>
        <v>24276</v>
      </c>
    </row>
    <row r="19" spans="1:6" s="7" customFormat="1" ht="15" customHeight="1">
      <c r="A19" s="111" t="s">
        <v>89</v>
      </c>
      <c r="B19" s="102">
        <f>'[1]TB - Rounded'!J412</f>
        <v>9628</v>
      </c>
      <c r="C19" s="100">
        <v>0</v>
      </c>
      <c r="D19" s="100">
        <v>0</v>
      </c>
      <c r="E19" s="100">
        <v>0</v>
      </c>
      <c r="F19" s="102">
        <f t="shared" si="0"/>
        <v>9628</v>
      </c>
    </row>
    <row r="20" spans="1:6" s="7" customFormat="1" ht="15" customHeight="1">
      <c r="A20" s="16" t="s">
        <v>90</v>
      </c>
      <c r="B20" s="102">
        <f>'[1]TB - Rounded'!J409</f>
        <v>8200</v>
      </c>
      <c r="C20" s="100">
        <v>0</v>
      </c>
      <c r="D20" s="100">
        <v>0</v>
      </c>
      <c r="E20" s="100">
        <v>0</v>
      </c>
      <c r="F20" s="102">
        <f t="shared" si="0"/>
        <v>8200</v>
      </c>
    </row>
    <row r="21" spans="1:6" s="7" customFormat="1" ht="15" customHeight="1">
      <c r="A21" s="111" t="s">
        <v>91</v>
      </c>
      <c r="B21" s="102">
        <f>'[1]TB - Rounded'!J402</f>
        <v>260920</v>
      </c>
      <c r="C21" s="110">
        <f>'[1]TB - Rounded'!J398</f>
        <v>-5231</v>
      </c>
      <c r="D21" s="110">
        <f>'[1]TB - Rounded'!J394</f>
        <v>-157</v>
      </c>
      <c r="E21" s="110">
        <f>'[1]TB - Rounded'!J391</f>
        <v>-22</v>
      </c>
      <c r="F21" s="102">
        <f t="shared" si="0"/>
        <v>255510</v>
      </c>
    </row>
    <row r="22" spans="1:6" s="7" customFormat="1" ht="15" customHeight="1">
      <c r="A22" s="16" t="s">
        <v>92</v>
      </c>
      <c r="B22" s="102">
        <f>'Earned Incurred YTD-6'!C39</f>
        <v>1576843</v>
      </c>
      <c r="C22" s="100">
        <v>0</v>
      </c>
      <c r="D22" s="100">
        <v>0</v>
      </c>
      <c r="E22" s="100">
        <v>0</v>
      </c>
      <c r="F22" s="102">
        <f t="shared" si="0"/>
        <v>1576843</v>
      </c>
    </row>
    <row r="23" spans="1:8" s="7" customFormat="1" ht="15" customHeight="1">
      <c r="A23" s="16" t="s">
        <v>36</v>
      </c>
      <c r="B23" s="102">
        <f>10500+9138+9138</f>
        <v>28776</v>
      </c>
      <c r="C23" s="110">
        <f>10500-2071</f>
        <v>8429</v>
      </c>
      <c r="D23" s="100">
        <v>0</v>
      </c>
      <c r="E23" s="100">
        <v>0</v>
      </c>
      <c r="F23" s="102">
        <f t="shared" si="0"/>
        <v>37205</v>
      </c>
      <c r="H23" s="116"/>
    </row>
    <row r="24" spans="1:7" s="7" customFormat="1" ht="15" customHeight="1" thickBot="1">
      <c r="A24" s="16" t="s">
        <v>83</v>
      </c>
      <c r="B24" s="104">
        <f>SUM(B15:B23)</f>
        <v>2098347</v>
      </c>
      <c r="C24" s="104">
        <f>SUM(C15:C23)</f>
        <v>1801653</v>
      </c>
      <c r="D24" s="104">
        <f>SUM(D15:D23)</f>
        <v>-21006</v>
      </c>
      <c r="E24" s="104">
        <f>SUM(E15:E23)</f>
        <v>5052</v>
      </c>
      <c r="F24" s="106">
        <f>SUM(F15:F23)</f>
        <v>3884046</v>
      </c>
      <c r="G24" s="16"/>
    </row>
    <row r="25" spans="1:6" s="7" customFormat="1" ht="15" customHeight="1" thickTop="1">
      <c r="A25" s="16"/>
      <c r="B25" s="107"/>
      <c r="C25" s="107"/>
      <c r="D25" s="107"/>
      <c r="E25" s="107"/>
      <c r="F25" s="108"/>
    </row>
    <row r="26" spans="1:6" s="7" customFormat="1" ht="15" customHeight="1" thickBot="1">
      <c r="A26" s="112" t="s">
        <v>93</v>
      </c>
      <c r="B26" s="113">
        <f>B12-B24</f>
        <v>1241405</v>
      </c>
      <c r="C26" s="113">
        <f>C12-C24</f>
        <v>-1855920</v>
      </c>
      <c r="D26" s="113">
        <f>D12-D24</f>
        <v>19304</v>
      </c>
      <c r="E26" s="113">
        <f>E12-E24</f>
        <v>-5274</v>
      </c>
      <c r="F26" s="114">
        <f>SUM(B26:E26)</f>
        <v>-600485</v>
      </c>
    </row>
    <row r="27" spans="1:6" s="7" customFormat="1" ht="15" customHeight="1" thickTop="1">
      <c r="A27" s="16"/>
      <c r="B27" s="107"/>
      <c r="C27" s="107"/>
      <c r="D27" s="107"/>
      <c r="E27" s="108"/>
      <c r="F27" s="108"/>
    </row>
    <row r="28" spans="1:6" s="7" customFormat="1" ht="15" customHeight="1">
      <c r="A28" s="95" t="s">
        <v>94</v>
      </c>
      <c r="B28" s="97"/>
      <c r="C28" s="97"/>
      <c r="D28" s="97"/>
      <c r="E28" s="109"/>
      <c r="F28" s="108"/>
    </row>
    <row r="29" spans="1:6" s="7" customFormat="1" ht="15" customHeight="1">
      <c r="A29" s="16" t="s">
        <v>95</v>
      </c>
      <c r="B29" s="100">
        <v>0</v>
      </c>
      <c r="C29" s="102">
        <f>'Earned Incurred YTD-6'!B50</f>
        <v>76831</v>
      </c>
      <c r="D29" s="100">
        <v>0</v>
      </c>
      <c r="E29" s="100">
        <v>0</v>
      </c>
      <c r="F29" s="102">
        <f>SUM(B29:E29)</f>
        <v>76831</v>
      </c>
    </row>
    <row r="30" spans="1:6" s="7" customFormat="1" ht="15" customHeight="1">
      <c r="A30" s="16" t="s">
        <v>96</v>
      </c>
      <c r="B30" s="102">
        <f>'Balance Sheet-1'!C18</f>
        <v>198439</v>
      </c>
      <c r="C30" s="100">
        <v>0</v>
      </c>
      <c r="D30" s="100">
        <v>0</v>
      </c>
      <c r="E30" s="100">
        <v>0</v>
      </c>
      <c r="F30" s="102">
        <f>SUM(B30:E30)</f>
        <v>198439</v>
      </c>
    </row>
    <row r="31" spans="1:6" s="7" customFormat="1" ht="15" customHeight="1" thickBot="1">
      <c r="A31" s="16" t="s">
        <v>83</v>
      </c>
      <c r="B31" s="104">
        <f>SUM(B29:B30)</f>
        <v>198439</v>
      </c>
      <c r="C31" s="104">
        <f>SUM(C29:C30)</f>
        <v>76831</v>
      </c>
      <c r="D31" s="105">
        <f>SUM(D29:D30)</f>
        <v>0</v>
      </c>
      <c r="E31" s="105">
        <f>SUM(E29:E30)</f>
        <v>0</v>
      </c>
      <c r="F31" s="106">
        <f>SUM(F29:F30)</f>
        <v>275270</v>
      </c>
    </row>
    <row r="32" spans="1:6" s="7" customFormat="1" ht="15" customHeight="1" thickTop="1">
      <c r="A32" s="16"/>
      <c r="B32" s="107"/>
      <c r="C32" s="107"/>
      <c r="D32" s="107"/>
      <c r="E32" s="108"/>
      <c r="F32" s="108"/>
    </row>
    <row r="33" spans="1:6" s="7" customFormat="1" ht="15" customHeight="1">
      <c r="A33" s="95" t="s">
        <v>97</v>
      </c>
      <c r="B33" s="97"/>
      <c r="C33" s="97"/>
      <c r="D33" s="97"/>
      <c r="E33" s="109"/>
      <c r="F33" s="108"/>
    </row>
    <row r="34" spans="1:6" s="7" customFormat="1" ht="15" customHeight="1">
      <c r="A34" s="16" t="s">
        <v>98</v>
      </c>
      <c r="B34" s="102">
        <f>'Earned Incurred YTD-6'!B49</f>
        <v>69299</v>
      </c>
      <c r="C34" s="100">
        <v>0</v>
      </c>
      <c r="D34" s="100">
        <v>0</v>
      </c>
      <c r="E34" s="100">
        <v>0</v>
      </c>
      <c r="F34" s="102">
        <f>SUM(B34:E34)</f>
        <v>69299</v>
      </c>
    </row>
    <row r="35" spans="1:6" s="7" customFormat="1" ht="15" customHeight="1">
      <c r="A35" s="16" t="s">
        <v>99</v>
      </c>
      <c r="B35" s="100">
        <v>0</v>
      </c>
      <c r="C35" s="102">
        <v>211666</v>
      </c>
      <c r="D35" s="100">
        <v>0</v>
      </c>
      <c r="E35" s="100">
        <v>0</v>
      </c>
      <c r="F35" s="102">
        <f>SUM(B35:E35)</f>
        <v>211666</v>
      </c>
    </row>
    <row r="36" spans="1:6" s="7" customFormat="1" ht="15" customHeight="1">
      <c r="A36" s="16" t="s">
        <v>68</v>
      </c>
      <c r="B36" s="102">
        <f>'Income Statement-2'!D38</f>
        <v>20424</v>
      </c>
      <c r="C36" s="100">
        <v>0</v>
      </c>
      <c r="D36" s="100">
        <v>0</v>
      </c>
      <c r="E36" s="100">
        <v>0</v>
      </c>
      <c r="F36" s="102">
        <f>SUM(B36:E36)</f>
        <v>20424</v>
      </c>
    </row>
    <row r="37" spans="1:6" s="7" customFormat="1" ht="15" customHeight="1" thickBot="1">
      <c r="A37" s="16" t="s">
        <v>83</v>
      </c>
      <c r="B37" s="104">
        <f>SUM(B34:B36)</f>
        <v>89723</v>
      </c>
      <c r="C37" s="104">
        <f>SUM(C34:C36)</f>
        <v>211666</v>
      </c>
      <c r="D37" s="115">
        <f>SUM(D34:D36)</f>
        <v>0</v>
      </c>
      <c r="E37" s="115">
        <f>SUM(E34:E36)</f>
        <v>0</v>
      </c>
      <c r="F37" s="106">
        <f>SUM(F34:F36)</f>
        <v>301389</v>
      </c>
    </row>
    <row r="38" spans="1:6" s="7" customFormat="1" ht="15" customHeight="1" thickTop="1">
      <c r="A38" s="16"/>
      <c r="B38" s="107"/>
      <c r="C38" s="107"/>
      <c r="D38" s="107"/>
      <c r="E38" s="108"/>
      <c r="F38" s="100"/>
    </row>
    <row r="39" spans="1:6" s="7" customFormat="1" ht="15" customHeight="1" thickBot="1">
      <c r="A39" s="95" t="s">
        <v>100</v>
      </c>
      <c r="B39" s="113">
        <f>B26-B31+B37</f>
        <v>1132689</v>
      </c>
      <c r="C39" s="113">
        <f>C26-C31+C37</f>
        <v>-1721085</v>
      </c>
      <c r="D39" s="113">
        <f>D26-D31+D37</f>
        <v>19304</v>
      </c>
      <c r="E39" s="113">
        <f>E26-E31+E37</f>
        <v>-5274</v>
      </c>
      <c r="F39" s="114">
        <f>F26-F31+F37</f>
        <v>-574366</v>
      </c>
    </row>
    <row r="40" spans="1:6" s="7" customFormat="1" ht="15" customHeight="1" thickTop="1">
      <c r="A40" s="16"/>
      <c r="B40" s="107"/>
      <c r="C40" s="107"/>
      <c r="D40" s="107"/>
      <c r="E40" s="108"/>
      <c r="F40" s="108"/>
    </row>
    <row r="41" spans="1:6" s="7" customFormat="1" ht="15" customHeight="1">
      <c r="A41" s="117" t="s">
        <v>101</v>
      </c>
      <c r="B41" s="118"/>
      <c r="C41" s="118"/>
      <c r="D41" s="118"/>
      <c r="E41" s="108"/>
      <c r="F41" s="108"/>
    </row>
    <row r="42" spans="1:6" s="7" customFormat="1" ht="15" customHeight="1">
      <c r="A42" s="16" t="s">
        <v>30</v>
      </c>
      <c r="B42" s="102">
        <f>'Premiums YTD-8'!B18</f>
        <v>2411557</v>
      </c>
      <c r="C42" s="102">
        <f>'Premiums YTD-8'!C18</f>
        <v>837039</v>
      </c>
      <c r="D42" s="100">
        <f>'Premiums YTD-8'!D18</f>
        <v>0</v>
      </c>
      <c r="E42" s="100">
        <f>'Premiums YTD-8'!E18</f>
        <v>0</v>
      </c>
      <c r="F42" s="102">
        <f>SUM(B42:E42)</f>
        <v>3248596</v>
      </c>
    </row>
    <row r="43" spans="1:6" s="7" customFormat="1" ht="15" customHeight="1">
      <c r="A43" s="16" t="s">
        <v>102</v>
      </c>
      <c r="B43" s="102">
        <f>'Losses Incurred YTD-10'!B18+'Losses Incurred YTD-10'!B24</f>
        <v>739734</v>
      </c>
      <c r="C43" s="102">
        <f>'Losses Incurred YTD-10'!C18+'Losses Incurred YTD-10'!C24</f>
        <v>803730</v>
      </c>
      <c r="D43" s="102">
        <f>'Losses Incurred YTD-10'!D18+'Losses Incurred YTD-10'!D24</f>
        <v>26134</v>
      </c>
      <c r="E43" s="100">
        <f>'Losses Incurred YTD-10'!E18+'Losses Incurred YTD-10'!E24</f>
        <v>0</v>
      </c>
      <c r="F43" s="102">
        <f>SUM(B43:E43)</f>
        <v>1569598</v>
      </c>
    </row>
    <row r="44" spans="1:6" s="7" customFormat="1" ht="15" customHeight="1">
      <c r="A44" s="16" t="s">
        <v>103</v>
      </c>
      <c r="B44" s="102">
        <f>'Loss Expenses YTD-12'!B18</f>
        <v>119872</v>
      </c>
      <c r="C44" s="102">
        <f>'Loss Expenses YTD-12'!C18</f>
        <v>143143</v>
      </c>
      <c r="D44" s="102">
        <f>'Loss Expenses YTD-12'!D18</f>
        <v>45439</v>
      </c>
      <c r="E44" s="100">
        <f>'Loss Expenses YTD-12'!E18</f>
        <v>0</v>
      </c>
      <c r="F44" s="102">
        <f>SUM(B44:E44)</f>
        <v>308454</v>
      </c>
    </row>
    <row r="45" spans="1:6" s="7" customFormat="1" ht="15" customHeight="1">
      <c r="A45" s="16" t="s">
        <v>104</v>
      </c>
      <c r="B45" s="102">
        <f>'Earned Incurred YTD-6'!B41</f>
        <v>107359</v>
      </c>
      <c r="C45" s="100">
        <v>0</v>
      </c>
      <c r="D45" s="100">
        <v>0</v>
      </c>
      <c r="E45" s="100">
        <v>0</v>
      </c>
      <c r="F45" s="102">
        <f>SUM(B45:E45)</f>
        <v>107359</v>
      </c>
    </row>
    <row r="46" spans="1:6" s="7" customFormat="1" ht="15" customHeight="1">
      <c r="A46" s="16" t="s">
        <v>105</v>
      </c>
      <c r="B46" s="102">
        <f>'Earned Incurred YTD-6'!B33</f>
        <v>101554</v>
      </c>
      <c r="C46" s="100">
        <v>0</v>
      </c>
      <c r="D46" s="100">
        <v>0</v>
      </c>
      <c r="E46" s="100">
        <v>0</v>
      </c>
      <c r="F46" s="102">
        <f>SUM(B46:E46)</f>
        <v>101554</v>
      </c>
    </row>
    <row r="47" spans="1:6" s="7" customFormat="1" ht="15" customHeight="1" thickBot="1">
      <c r="A47" s="119" t="s">
        <v>83</v>
      </c>
      <c r="B47" s="104">
        <f>SUM(B42:B46)</f>
        <v>3480076</v>
      </c>
      <c r="C47" s="104">
        <f>SUM(C42:C46)</f>
        <v>1783912</v>
      </c>
      <c r="D47" s="104">
        <f>SUM(D42:D46)</f>
        <v>71573</v>
      </c>
      <c r="E47" s="105">
        <f>SUM(E42:E46)</f>
        <v>0</v>
      </c>
      <c r="F47" s="106">
        <f>SUM(F42:F46)</f>
        <v>5335561</v>
      </c>
    </row>
    <row r="48" spans="1:6" s="7" customFormat="1" ht="15" customHeight="1" thickTop="1">
      <c r="A48" s="16"/>
      <c r="B48" s="107"/>
      <c r="C48" s="107"/>
      <c r="D48" s="107"/>
      <c r="E48" s="108"/>
      <c r="F48" s="108"/>
    </row>
    <row r="49" spans="1:6" s="7" customFormat="1" ht="15" customHeight="1">
      <c r="A49" s="117" t="s">
        <v>106</v>
      </c>
      <c r="B49" s="118"/>
      <c r="C49" s="118"/>
      <c r="D49" s="118"/>
      <c r="E49" s="108"/>
      <c r="F49" s="108"/>
    </row>
    <row r="50" spans="1:6" s="7" customFormat="1" ht="15" customHeight="1">
      <c r="A50" s="16" t="s">
        <v>30</v>
      </c>
      <c r="B50" s="100">
        <f>'Premiums YTD-8'!B24</f>
        <v>0</v>
      </c>
      <c r="C50" s="102">
        <f>'Premiums YTD-8'!C24</f>
        <v>3476484</v>
      </c>
      <c r="D50" s="100">
        <f>'Premiums YTD-8'!D24</f>
        <v>0</v>
      </c>
      <c r="E50" s="100">
        <f>'Premiums YTD-8'!E24</f>
        <v>0</v>
      </c>
      <c r="F50" s="102">
        <f>SUM(B50:E50)</f>
        <v>3476484</v>
      </c>
    </row>
    <row r="51" spans="1:6" s="7" customFormat="1" ht="15" customHeight="1">
      <c r="A51" s="16" t="s">
        <v>102</v>
      </c>
      <c r="B51" s="100">
        <f>'Losses Incurred YTD-10'!B31</f>
        <v>0</v>
      </c>
      <c r="C51" s="102">
        <f>'Losses Incurred YTD-10'!C31</f>
        <v>868911</v>
      </c>
      <c r="D51" s="102">
        <f>'Losses Incurred YTD-10'!D31</f>
        <v>134306</v>
      </c>
      <c r="E51" s="102">
        <f>'Losses Incurred YTD-10'!E31</f>
        <v>9100</v>
      </c>
      <c r="F51" s="102">
        <f>SUM(B51:E51)</f>
        <v>1012317</v>
      </c>
    </row>
    <row r="52" spans="1:6" s="7" customFormat="1" ht="15" customHeight="1">
      <c r="A52" s="16" t="s">
        <v>107</v>
      </c>
      <c r="B52" s="100">
        <f>'Loss Expenses YTD-12'!B24</f>
        <v>0</v>
      </c>
      <c r="C52" s="102">
        <f>'Loss Expenses YTD-12'!C24</f>
        <v>172063</v>
      </c>
      <c r="D52" s="102">
        <f>'Loss Expenses YTD-12'!D24</f>
        <v>76589</v>
      </c>
      <c r="E52" s="102">
        <f>'Loss Expenses YTD-12'!E24</f>
        <v>34612</v>
      </c>
      <c r="F52" s="102">
        <f>SUM(B52:E52)</f>
        <v>283264</v>
      </c>
    </row>
    <row r="53" spans="1:6" s="7" customFormat="1" ht="15" customHeight="1">
      <c r="A53" s="16" t="s">
        <v>104</v>
      </c>
      <c r="B53" s="100">
        <v>0</v>
      </c>
      <c r="C53" s="102">
        <f>'Earned Incurred YTD-6'!B42</f>
        <v>113054</v>
      </c>
      <c r="D53" s="100">
        <v>0</v>
      </c>
      <c r="E53" s="100">
        <v>0</v>
      </c>
      <c r="F53" s="102">
        <f>SUM(B53:E53)</f>
        <v>113054</v>
      </c>
    </row>
    <row r="54" spans="1:6" s="7" customFormat="1" ht="15" customHeight="1">
      <c r="A54" s="16" t="s">
        <v>105</v>
      </c>
      <c r="B54" s="100">
        <v>0</v>
      </c>
      <c r="C54" s="102">
        <f>'Earned Incurred YTD-6'!B34</f>
        <v>122063</v>
      </c>
      <c r="D54" s="100">
        <v>0</v>
      </c>
      <c r="E54" s="100">
        <v>0</v>
      </c>
      <c r="F54" s="102">
        <f>SUM(B54:E54)</f>
        <v>122063</v>
      </c>
    </row>
    <row r="55" spans="1:6" s="7" customFormat="1" ht="15" customHeight="1" thickBot="1">
      <c r="A55" s="16" t="s">
        <v>83</v>
      </c>
      <c r="B55" s="105">
        <f>SUM(B50:B54)</f>
        <v>0</v>
      </c>
      <c r="C55" s="104">
        <f>SUM(C50:C54)</f>
        <v>4752575</v>
      </c>
      <c r="D55" s="104">
        <f>SUM(D50:D54)</f>
        <v>210895</v>
      </c>
      <c r="E55" s="104">
        <f>SUM(E50:E54)</f>
        <v>43712</v>
      </c>
      <c r="F55" s="106">
        <f>SUM(F50:F54)</f>
        <v>5007182</v>
      </c>
    </row>
    <row r="56" spans="1:6" s="7" customFormat="1" ht="15" customHeight="1" thickTop="1">
      <c r="A56" s="16"/>
      <c r="B56" s="107"/>
      <c r="C56" s="107"/>
      <c r="D56" s="107"/>
      <c r="E56" s="107"/>
      <c r="F56" s="19"/>
    </row>
    <row r="57" spans="1:6" s="7" customFormat="1" ht="15" customHeight="1" thickBot="1">
      <c r="A57" s="112" t="s">
        <v>108</v>
      </c>
      <c r="B57" s="120">
        <f>B39-B47+B55</f>
        <v>-2347387</v>
      </c>
      <c r="C57" s="120">
        <f>C39-C47+C55</f>
        <v>1247578</v>
      </c>
      <c r="D57" s="120">
        <f>D39-D47+D55</f>
        <v>158626</v>
      </c>
      <c r="E57" s="120">
        <f>E39-E47+E55</f>
        <v>38438</v>
      </c>
      <c r="F57" s="120">
        <f>F39-F47+F55</f>
        <v>-902745</v>
      </c>
    </row>
    <row r="58" spans="1:6" s="7" customFormat="1" ht="15" customHeight="1" thickTop="1">
      <c r="A58" s="16"/>
      <c r="D58" s="107"/>
      <c r="E58" s="107"/>
      <c r="F58" s="80">
        <v>-902744.42</v>
      </c>
    </row>
    <row r="59" spans="1:6" s="7" customFormat="1" ht="15" customHeight="1">
      <c r="A59" s="127"/>
      <c r="D59" s="107"/>
      <c r="E59" s="107"/>
      <c r="F59" s="80">
        <f>F57-F58</f>
        <v>-0.5799999999580905</v>
      </c>
    </row>
    <row r="60" spans="4:6" s="7" customFormat="1" ht="15" customHeight="1">
      <c r="D60" s="107"/>
      <c r="E60" s="107"/>
      <c r="F60" s="107"/>
    </row>
    <row r="61" spans="4:6" s="7" customFormat="1" ht="15" customHeight="1">
      <c r="D61" s="107"/>
      <c r="E61" s="107"/>
      <c r="F61" s="107"/>
    </row>
    <row r="62" spans="1:6" s="7" customFormat="1" ht="15" customHeight="1">
      <c r="A62" s="98"/>
      <c r="B62" s="98"/>
      <c r="C62" s="98"/>
      <c r="D62" s="107"/>
      <c r="E62" s="107"/>
      <c r="F62" s="107"/>
    </row>
    <row r="63" spans="4:6" s="7" customFormat="1" ht="15" customHeight="1">
      <c r="D63" s="107"/>
      <c r="E63" s="107"/>
      <c r="F63" s="19"/>
    </row>
    <row r="64" spans="4:6" s="7" customFormat="1" ht="15" customHeight="1">
      <c r="D64" s="107"/>
      <c r="E64" s="107"/>
      <c r="F64" s="19"/>
    </row>
    <row r="65" spans="4:6" s="7" customFormat="1" ht="15" customHeight="1">
      <c r="D65" s="107"/>
      <c r="E65" s="107"/>
      <c r="F65" s="19"/>
    </row>
    <row r="66" spans="4:6" s="7" customFormat="1" ht="15" customHeight="1">
      <c r="D66" s="107"/>
      <c r="E66" s="107"/>
      <c r="F66" s="19"/>
    </row>
    <row r="67" spans="4:6" s="7" customFormat="1" ht="15" customHeight="1">
      <c r="D67" s="107"/>
      <c r="E67" s="107"/>
      <c r="F67" s="19"/>
    </row>
    <row r="68" spans="4:6" s="7" customFormat="1" ht="15" customHeight="1">
      <c r="D68" s="107"/>
      <c r="E68" s="107"/>
      <c r="F68" s="19"/>
    </row>
    <row r="69" spans="4:6" s="7" customFormat="1" ht="15" customHeight="1">
      <c r="D69" s="107"/>
      <c r="E69" s="107"/>
      <c r="F69" s="19"/>
    </row>
    <row r="70" spans="4:6" s="7" customFormat="1" ht="15" customHeight="1">
      <c r="D70" s="107"/>
      <c r="E70" s="107"/>
      <c r="F70" s="19"/>
    </row>
    <row r="71" spans="4:6" s="7" customFormat="1" ht="15" customHeight="1">
      <c r="D71" s="107"/>
      <c r="E71" s="107"/>
      <c r="F71" s="19"/>
    </row>
    <row r="72" spans="4:6" s="7" customFormat="1" ht="15" customHeight="1">
      <c r="D72" s="107"/>
      <c r="E72" s="107"/>
      <c r="F72" s="19"/>
    </row>
    <row r="73" spans="4:6" s="7" customFormat="1" ht="15" customHeight="1">
      <c r="D73" s="107"/>
      <c r="E73" s="107"/>
      <c r="F73" s="19"/>
    </row>
    <row r="74" spans="4:6" s="7" customFormat="1" ht="15" customHeight="1">
      <c r="D74" s="107"/>
      <c r="E74" s="107"/>
      <c r="F74" s="19"/>
    </row>
    <row r="75" spans="4:6" s="7" customFormat="1" ht="15" customHeight="1">
      <c r="D75" s="107"/>
      <c r="E75" s="107"/>
      <c r="F75" s="19"/>
    </row>
    <row r="76" spans="4:6" s="7" customFormat="1" ht="15" customHeight="1">
      <c r="D76" s="107"/>
      <c r="E76" s="107"/>
      <c r="F76" s="19"/>
    </row>
    <row r="77" spans="4:6" s="7" customFormat="1" ht="15" customHeight="1">
      <c r="D77" s="107"/>
      <c r="E77" s="107"/>
      <c r="F77" s="19"/>
    </row>
    <row r="78" spans="4:6" s="7" customFormat="1" ht="15" customHeight="1">
      <c r="D78" s="107"/>
      <c r="E78" s="107"/>
      <c r="F78" s="19"/>
    </row>
    <row r="79" spans="4:6" s="7" customFormat="1" ht="15" customHeight="1">
      <c r="D79" s="107"/>
      <c r="E79" s="107"/>
      <c r="F79" s="19"/>
    </row>
    <row r="80" spans="4:6" s="7" customFormat="1" ht="15" customHeight="1">
      <c r="D80" s="107"/>
      <c r="E80" s="107"/>
      <c r="F80" s="19"/>
    </row>
    <row r="81" spans="4:6" s="7" customFormat="1" ht="15" customHeight="1">
      <c r="D81" s="107"/>
      <c r="E81" s="107"/>
      <c r="F81" s="19"/>
    </row>
    <row r="82" spans="4:6" s="7" customFormat="1" ht="15" customHeight="1">
      <c r="D82" s="107"/>
      <c r="E82" s="107"/>
      <c r="F82" s="19"/>
    </row>
    <row r="83" spans="4:6" s="7" customFormat="1" ht="15" customHeight="1">
      <c r="D83" s="107"/>
      <c r="E83" s="107"/>
      <c r="F83" s="19"/>
    </row>
    <row r="84" spans="4:6" s="7" customFormat="1" ht="15" customHeight="1">
      <c r="D84" s="107"/>
      <c r="E84" s="107"/>
      <c r="F84" s="19"/>
    </row>
    <row r="85" spans="4:6" s="7" customFormat="1" ht="15" customHeight="1">
      <c r="D85" s="107"/>
      <c r="E85" s="107"/>
      <c r="F85" s="19"/>
    </row>
    <row r="86" spans="4:6" s="7" customFormat="1" ht="15" customHeight="1">
      <c r="D86" s="107"/>
      <c r="E86" s="107"/>
      <c r="F86" s="19"/>
    </row>
    <row r="87" spans="4:6" s="7" customFormat="1" ht="15" customHeight="1">
      <c r="D87" s="107"/>
      <c r="E87" s="107"/>
      <c r="F87" s="19"/>
    </row>
    <row r="88" spans="4:6" s="7" customFormat="1" ht="15" customHeight="1">
      <c r="D88" s="107"/>
      <c r="E88" s="107"/>
      <c r="F88" s="19"/>
    </row>
    <row r="89" spans="4:6" s="7" customFormat="1" ht="15" customHeight="1">
      <c r="D89" s="107"/>
      <c r="E89" s="107"/>
      <c r="F89" s="1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47" customWidth="1"/>
    <col min="2" max="4" width="18.7109375" style="173" customWidth="1"/>
    <col min="5" max="5" width="15.7109375" style="173" customWidth="1"/>
    <col min="6" max="16384" width="15.7109375" style="47" customWidth="1"/>
  </cols>
  <sheetData>
    <row r="1" spans="1:5" s="129" customFormat="1" ht="30" customHeight="1">
      <c r="A1" s="293" t="s">
        <v>0</v>
      </c>
      <c r="B1" s="294"/>
      <c r="C1" s="294"/>
      <c r="D1" s="295"/>
      <c r="E1" s="128"/>
    </row>
    <row r="2" spans="1:5" s="85" customFormat="1" ht="15" customHeight="1">
      <c r="A2" s="296"/>
      <c r="B2" s="291"/>
      <c r="C2" s="291"/>
      <c r="D2" s="297"/>
      <c r="E2" s="130"/>
    </row>
    <row r="3" spans="1:5" s="85" customFormat="1" ht="15" customHeight="1">
      <c r="A3" s="298" t="s">
        <v>110</v>
      </c>
      <c r="B3" s="292"/>
      <c r="C3" s="292"/>
      <c r="D3" s="299"/>
      <c r="E3" s="130"/>
    </row>
    <row r="4" spans="1:5" s="85" customFormat="1" ht="15" customHeight="1">
      <c r="A4" s="298" t="s">
        <v>111</v>
      </c>
      <c r="B4" s="292"/>
      <c r="C4" s="292"/>
      <c r="D4" s="299"/>
      <c r="E4" s="130"/>
    </row>
    <row r="5" spans="1:5" s="85" customFormat="1" ht="15" customHeight="1">
      <c r="A5" s="298" t="s">
        <v>112</v>
      </c>
      <c r="B5" s="292"/>
      <c r="C5" s="292"/>
      <c r="D5" s="299"/>
      <c r="E5" s="130"/>
    </row>
    <row r="6" spans="1:5" s="85" customFormat="1" ht="15" customHeight="1">
      <c r="A6" s="131"/>
      <c r="B6" s="132"/>
      <c r="C6" s="132"/>
      <c r="D6" s="133"/>
      <c r="E6" s="130"/>
    </row>
    <row r="7" spans="1:5" s="7" customFormat="1" ht="15" customHeight="1">
      <c r="A7" s="134"/>
      <c r="B7" s="132"/>
      <c r="C7" s="132"/>
      <c r="D7" s="133"/>
      <c r="E7" s="74"/>
    </row>
    <row r="8" spans="1:5" s="7" customFormat="1" ht="15" customHeight="1">
      <c r="A8" s="135" t="s">
        <v>113</v>
      </c>
      <c r="B8" s="136" t="s">
        <v>114</v>
      </c>
      <c r="C8" s="137"/>
      <c r="D8" s="138"/>
      <c r="E8" s="74"/>
    </row>
    <row r="9" spans="1:5" s="7" customFormat="1" ht="15" customHeight="1">
      <c r="A9" s="135"/>
      <c r="B9" s="139" t="s">
        <v>44</v>
      </c>
      <c r="C9" s="140"/>
      <c r="D9" s="141"/>
      <c r="E9" s="74"/>
    </row>
    <row r="10" spans="1:5" s="7" customFormat="1" ht="15" customHeight="1">
      <c r="A10" s="142"/>
      <c r="B10" s="143" t="s">
        <v>26</v>
      </c>
      <c r="C10" s="144"/>
      <c r="D10" s="145"/>
      <c r="E10" s="74"/>
    </row>
    <row r="11" spans="1:5" s="7" customFormat="1" ht="15" customHeight="1">
      <c r="A11" s="146" t="s">
        <v>115</v>
      </c>
      <c r="B11" s="147"/>
      <c r="C11" s="20">
        <f>'Premiums QTD-7'!F12</f>
        <v>1624152</v>
      </c>
      <c r="D11" s="145"/>
      <c r="E11" s="74"/>
    </row>
    <row r="12" spans="1:5" s="7" customFormat="1" ht="15" customHeight="1">
      <c r="A12" s="146"/>
      <c r="B12" s="147"/>
      <c r="C12" s="19"/>
      <c r="D12" s="145"/>
      <c r="E12" s="74"/>
    </row>
    <row r="13" spans="1:5" s="7" customFormat="1" ht="15" customHeight="1">
      <c r="A13" s="148" t="s">
        <v>116</v>
      </c>
      <c r="B13" s="149">
        <f>'Premiums QTD-7'!F18</f>
        <v>3248596</v>
      </c>
      <c r="C13" s="150"/>
      <c r="D13" s="145"/>
      <c r="E13" s="74"/>
    </row>
    <row r="14" spans="1:5" s="7" customFormat="1" ht="15" customHeight="1">
      <c r="A14" s="148" t="s">
        <v>117</v>
      </c>
      <c r="B14" s="151">
        <f>'Premiums QTD-7'!F24</f>
        <v>3295079</v>
      </c>
      <c r="C14" s="150"/>
      <c r="D14" s="145"/>
      <c r="E14" s="74"/>
    </row>
    <row r="15" spans="1:5" s="7" customFormat="1" ht="15" customHeight="1">
      <c r="A15" s="148" t="s">
        <v>118</v>
      </c>
      <c r="B15" s="147"/>
      <c r="C15" s="152">
        <f>B14-B13</f>
        <v>46483</v>
      </c>
      <c r="D15" s="145"/>
      <c r="E15" s="74"/>
    </row>
    <row r="16" spans="1:5" s="7" customFormat="1" ht="15" customHeight="1">
      <c r="A16" s="146" t="s">
        <v>119</v>
      </c>
      <c r="B16" s="147"/>
      <c r="C16" s="150"/>
      <c r="D16" s="153">
        <f>C11+C15</f>
        <v>1670635</v>
      </c>
      <c r="E16" s="74"/>
    </row>
    <row r="17" spans="1:4" s="7" customFormat="1" ht="15" customHeight="1">
      <c r="A17" s="148" t="s">
        <v>120</v>
      </c>
      <c r="B17" s="147"/>
      <c r="C17" s="154">
        <f>'[1]Loss Expenses Paid QTD-15'!E36</f>
        <v>1253933</v>
      </c>
      <c r="D17" s="145"/>
    </row>
    <row r="18" spans="1:4" s="7" customFormat="1" ht="15" customHeight="1">
      <c r="A18" s="148" t="s">
        <v>121</v>
      </c>
      <c r="B18" s="147"/>
      <c r="C18" s="152">
        <f>-'[1]TB - Rounded'!H299</f>
        <v>74755</v>
      </c>
      <c r="D18" s="145"/>
    </row>
    <row r="19" spans="1:5" s="7" customFormat="1" ht="15" customHeight="1">
      <c r="A19" s="146" t="s">
        <v>122</v>
      </c>
      <c r="B19" s="147"/>
      <c r="C19" s="154">
        <f>C17-C18</f>
        <v>1179178</v>
      </c>
      <c r="D19" s="145"/>
      <c r="E19" s="74"/>
    </row>
    <row r="20" spans="1:5" s="7" customFormat="1" ht="15" customHeight="1">
      <c r="A20" s="148" t="s">
        <v>123</v>
      </c>
      <c r="B20" s="149">
        <f>'Losses Incurred QTD-9'!F18+'Losses Incurred QTD-9'!F24</f>
        <v>1569598</v>
      </c>
      <c r="C20" s="150" t="s">
        <v>26</v>
      </c>
      <c r="D20" s="145"/>
      <c r="E20" s="74"/>
    </row>
    <row r="21" spans="1:5" s="7" customFormat="1" ht="15" customHeight="1">
      <c r="A21" s="148" t="s">
        <v>124</v>
      </c>
      <c r="B21" s="151">
        <f>'Losses Incurred QTD-9'!F31</f>
        <v>1152675</v>
      </c>
      <c r="C21" s="150"/>
      <c r="D21" s="145"/>
      <c r="E21" s="74"/>
    </row>
    <row r="22" spans="1:5" s="7" customFormat="1" ht="15" customHeight="1">
      <c r="A22" s="148" t="s">
        <v>125</v>
      </c>
      <c r="B22" s="155"/>
      <c r="C22" s="156">
        <f>B20-B21</f>
        <v>416923</v>
      </c>
      <c r="D22" s="145"/>
      <c r="E22" s="74"/>
    </row>
    <row r="23" spans="1:5" s="7" customFormat="1" ht="15" customHeight="1">
      <c r="A23" s="146" t="s">
        <v>126</v>
      </c>
      <c r="B23" s="147"/>
      <c r="C23" s="150"/>
      <c r="D23" s="157">
        <f>C19+C22</f>
        <v>1596101</v>
      </c>
      <c r="E23" s="150"/>
    </row>
    <row r="24" spans="1:5" s="7" customFormat="1" ht="15" customHeight="1">
      <c r="A24" s="148" t="s">
        <v>127</v>
      </c>
      <c r="B24" s="147"/>
      <c r="C24" s="154">
        <f>'[1]Loss Expenses Paid QTD-15'!C36</f>
        <v>66450</v>
      </c>
      <c r="D24" s="145"/>
      <c r="E24" s="158"/>
    </row>
    <row r="25" spans="1:5" s="7" customFormat="1" ht="15" customHeight="1">
      <c r="A25" s="148" t="s">
        <v>128</v>
      </c>
      <c r="B25" s="147"/>
      <c r="C25" s="152">
        <f>'[1]Loss Expenses Paid QTD-15'!I36</f>
        <v>107072</v>
      </c>
      <c r="D25" s="145"/>
      <c r="E25" s="158"/>
    </row>
    <row r="26" spans="1:5" s="7" customFormat="1" ht="15" customHeight="1">
      <c r="A26" s="146" t="s">
        <v>129</v>
      </c>
      <c r="B26" s="147"/>
      <c r="C26" s="154">
        <f>C24+C25</f>
        <v>173522</v>
      </c>
      <c r="D26" s="145"/>
      <c r="E26" s="150"/>
    </row>
    <row r="27" spans="1:5" s="7" customFormat="1" ht="15" customHeight="1">
      <c r="A27" s="148" t="s">
        <v>130</v>
      </c>
      <c r="B27" s="149">
        <f>'Loss Expenses QTD-11'!F18</f>
        <v>308454</v>
      </c>
      <c r="C27" s="150"/>
      <c r="D27" s="145"/>
      <c r="E27" s="158"/>
    </row>
    <row r="28" spans="1:5" s="7" customFormat="1" ht="15" customHeight="1">
      <c r="A28" s="148" t="s">
        <v>131</v>
      </c>
      <c r="B28" s="151">
        <f>'Loss Expenses QTD-11'!F24</f>
        <v>283768</v>
      </c>
      <c r="C28" s="150"/>
      <c r="D28" s="145"/>
      <c r="E28" s="150"/>
    </row>
    <row r="29" spans="1:5" s="7" customFormat="1" ht="15" customHeight="1">
      <c r="A29" s="148" t="s">
        <v>132</v>
      </c>
      <c r="B29" s="147"/>
      <c r="C29" s="156">
        <f>B27-B28</f>
        <v>24686</v>
      </c>
      <c r="D29" s="145"/>
      <c r="E29" s="158"/>
    </row>
    <row r="30" spans="1:5" s="7" customFormat="1" ht="15" customHeight="1">
      <c r="A30" s="146" t="s">
        <v>133</v>
      </c>
      <c r="B30" s="147"/>
      <c r="C30" s="150"/>
      <c r="D30" s="159">
        <f>C26+C29</f>
        <v>198208</v>
      </c>
      <c r="E30" s="150"/>
    </row>
    <row r="31" spans="1:5" s="7" customFormat="1" ht="15" customHeight="1">
      <c r="A31" s="146" t="s">
        <v>134</v>
      </c>
      <c r="B31" s="147"/>
      <c r="C31" s="150"/>
      <c r="D31" s="160">
        <f>D23+D30</f>
        <v>1794309</v>
      </c>
      <c r="E31" s="150"/>
    </row>
    <row r="32" spans="1:5" s="7" customFormat="1" ht="15" customHeight="1">
      <c r="A32" s="148" t="s">
        <v>135</v>
      </c>
      <c r="B32" s="147"/>
      <c r="C32" s="154">
        <v>9138</v>
      </c>
      <c r="D32" s="145"/>
      <c r="E32" s="158"/>
    </row>
    <row r="33" spans="1:5" s="7" customFormat="1" ht="15" customHeight="1">
      <c r="A33" s="148" t="s">
        <v>136</v>
      </c>
      <c r="B33" s="149">
        <f>'Earned Incurred YTD-6'!B33</f>
        <v>101554</v>
      </c>
      <c r="C33" s="150"/>
      <c r="D33" s="145"/>
      <c r="E33" s="74"/>
    </row>
    <row r="34" spans="1:5" s="7" customFormat="1" ht="15" customHeight="1">
      <c r="A34" s="148" t="s">
        <v>137</v>
      </c>
      <c r="B34" s="151">
        <v>106428</v>
      </c>
      <c r="C34" s="150"/>
      <c r="D34" s="145"/>
      <c r="E34" s="74"/>
    </row>
    <row r="35" spans="1:5" s="7" customFormat="1" ht="15" customHeight="1">
      <c r="A35" s="148" t="s">
        <v>138</v>
      </c>
      <c r="B35" s="147"/>
      <c r="C35" s="156">
        <f>B33-B34</f>
        <v>-4874</v>
      </c>
      <c r="D35" s="145"/>
      <c r="E35" s="74"/>
    </row>
    <row r="36" spans="1:5" s="7" customFormat="1" ht="15" customHeight="1">
      <c r="A36" s="146" t="s">
        <v>139</v>
      </c>
      <c r="B36" s="147"/>
      <c r="C36" s="150" t="s">
        <v>26</v>
      </c>
      <c r="D36" s="157">
        <f>C32+C35</f>
        <v>4264</v>
      </c>
      <c r="E36" s="74"/>
    </row>
    <row r="37" spans="1:5" s="7" customFormat="1" ht="15" customHeight="1">
      <c r="A37" s="148" t="s">
        <v>140</v>
      </c>
      <c r="B37" s="147"/>
      <c r="C37" s="154">
        <f>'[1]TB - Rounded'!H404</f>
        <v>136523</v>
      </c>
      <c r="D37" s="145"/>
      <c r="E37" s="74"/>
    </row>
    <row r="38" spans="1:5" s="7" customFormat="1" ht="15" customHeight="1">
      <c r="A38" s="148" t="s">
        <v>141</v>
      </c>
      <c r="B38" s="147"/>
      <c r="C38" s="154">
        <f>'[1]TB - Rounded'!H414</f>
        <v>14696</v>
      </c>
      <c r="D38" s="145"/>
      <c r="E38" s="161"/>
    </row>
    <row r="39" spans="1:6" s="7" customFormat="1" ht="15" customHeight="1">
      <c r="A39" s="148" t="s">
        <v>142</v>
      </c>
      <c r="B39" s="147"/>
      <c r="C39" s="152">
        <f>'[1]TB - Rounded'!H620-C43+4</f>
        <v>838623</v>
      </c>
      <c r="D39" s="145"/>
      <c r="E39" s="161"/>
      <c r="F39" s="74"/>
    </row>
    <row r="40" spans="1:6" s="7" customFormat="1" ht="15" customHeight="1">
      <c r="A40" s="146" t="s">
        <v>143</v>
      </c>
      <c r="B40" s="147"/>
      <c r="C40" s="154">
        <f>SUM(C37:C39)</f>
        <v>989842</v>
      </c>
      <c r="D40" s="145"/>
      <c r="E40" s="161"/>
      <c r="F40" s="74"/>
    </row>
    <row r="41" spans="1:5" s="7" customFormat="1" ht="15" customHeight="1">
      <c r="A41" s="148" t="s">
        <v>136</v>
      </c>
      <c r="B41" s="149">
        <f>'Earned Incurred YTD-6'!B41</f>
        <v>107359</v>
      </c>
      <c r="C41" s="150"/>
      <c r="D41" s="145"/>
      <c r="E41" s="161"/>
    </row>
    <row r="42" spans="1:5" s="7" customFormat="1" ht="15" customHeight="1">
      <c r="A42" s="148" t="s">
        <v>137</v>
      </c>
      <c r="B42" s="151">
        <v>158895</v>
      </c>
      <c r="C42" s="150" t="s">
        <v>26</v>
      </c>
      <c r="D42" s="145"/>
      <c r="E42" s="74"/>
    </row>
    <row r="43" spans="1:5" s="7" customFormat="1" ht="15" customHeight="1">
      <c r="A43" s="148" t="s">
        <v>144</v>
      </c>
      <c r="B43" s="147"/>
      <c r="C43" s="156">
        <f>+B41-B42</f>
        <v>-51536</v>
      </c>
      <c r="D43" s="145"/>
      <c r="E43" s="74"/>
    </row>
    <row r="44" spans="1:6" s="7" customFormat="1" ht="15" customHeight="1">
      <c r="A44" s="146" t="s">
        <v>145</v>
      </c>
      <c r="B44" s="147"/>
      <c r="C44" s="150"/>
      <c r="D44" s="159">
        <f>SUM(C40:C43)</f>
        <v>938306</v>
      </c>
      <c r="E44" s="74"/>
      <c r="F44" s="74"/>
    </row>
    <row r="45" spans="1:6" s="7" customFormat="1" ht="15" customHeight="1">
      <c r="A45" s="146" t="s">
        <v>146</v>
      </c>
      <c r="B45" s="147"/>
      <c r="C45" s="150"/>
      <c r="D45" s="159">
        <f>SUM(D36:D44)</f>
        <v>942570</v>
      </c>
      <c r="E45" s="74"/>
      <c r="F45" s="162"/>
    </row>
    <row r="46" spans="1:6" s="7" customFormat="1" ht="15" customHeight="1">
      <c r="A46" s="146" t="s">
        <v>147</v>
      </c>
      <c r="B46" s="147"/>
      <c r="C46" s="150"/>
      <c r="D46" s="163">
        <f>+D31+D45</f>
        <v>2736879</v>
      </c>
      <c r="E46" s="74"/>
      <c r="F46" s="162"/>
    </row>
    <row r="47" spans="1:6" s="7" customFormat="1" ht="15" customHeight="1">
      <c r="A47" s="146" t="s">
        <v>148</v>
      </c>
      <c r="B47" s="147"/>
      <c r="C47" s="150"/>
      <c r="D47" s="160">
        <f>D16-D31-D45</f>
        <v>-1066244</v>
      </c>
      <c r="E47" s="164"/>
      <c r="F47" s="74"/>
    </row>
    <row r="48" spans="1:4" s="7" customFormat="1" ht="15" customHeight="1">
      <c r="A48" s="148" t="s">
        <v>149</v>
      </c>
      <c r="B48" s="147"/>
      <c r="C48" s="154">
        <f>-'[1]TB - Rounded'!H269-C51</f>
        <v>59215</v>
      </c>
      <c r="D48" s="145"/>
    </row>
    <row r="49" spans="1:5" s="7" customFormat="1" ht="15" customHeight="1">
      <c r="A49" s="148" t="s">
        <v>150</v>
      </c>
      <c r="B49" s="149">
        <f>'Earned Incurred YTD-6'!B49</f>
        <v>69299</v>
      </c>
      <c r="C49" s="150"/>
      <c r="D49" s="145"/>
      <c r="E49" s="74"/>
    </row>
    <row r="50" spans="1:5" s="7" customFormat="1" ht="15" customHeight="1">
      <c r="A50" s="148" t="s">
        <v>151</v>
      </c>
      <c r="B50" s="151">
        <v>79895</v>
      </c>
      <c r="C50" s="150"/>
      <c r="D50" s="145"/>
      <c r="E50" s="74"/>
    </row>
    <row r="51" spans="1:5" s="7" customFormat="1" ht="15" customHeight="1">
      <c r="A51" s="148" t="s">
        <v>152</v>
      </c>
      <c r="B51" s="147"/>
      <c r="C51" s="156">
        <f>B49-B50</f>
        <v>-10596</v>
      </c>
      <c r="D51" s="145"/>
      <c r="E51" s="74"/>
    </row>
    <row r="52" spans="1:5" s="7" customFormat="1" ht="15" customHeight="1">
      <c r="A52" s="146" t="s">
        <v>153</v>
      </c>
      <c r="B52" s="147"/>
      <c r="C52" s="150"/>
      <c r="D52" s="159">
        <f>C48+C51</f>
        <v>48619</v>
      </c>
      <c r="E52" s="74"/>
    </row>
    <row r="53" spans="1:5" s="7" customFormat="1" ht="15" customHeight="1">
      <c r="A53" s="148" t="s">
        <v>154</v>
      </c>
      <c r="B53" s="147"/>
      <c r="C53" s="150"/>
      <c r="D53" s="165">
        <f>-'[1]TB - Rounded'!H276</f>
        <v>10890</v>
      </c>
      <c r="E53" s="74"/>
    </row>
    <row r="54" spans="1:5" s="7" customFormat="1" ht="15" customHeight="1">
      <c r="A54" s="146" t="s">
        <v>155</v>
      </c>
      <c r="B54" s="147"/>
      <c r="C54" s="150"/>
      <c r="D54" s="159">
        <f>SUM(D52:D53)</f>
        <v>59509</v>
      </c>
      <c r="E54" s="74"/>
    </row>
    <row r="55" spans="1:5" s="7" customFormat="1" ht="15" customHeight="1">
      <c r="A55" s="166" t="s">
        <v>156</v>
      </c>
      <c r="B55" s="147"/>
      <c r="C55" s="150"/>
      <c r="D55" s="159">
        <f>-'[1]TB - Rounded'!H280</f>
        <v>2550</v>
      </c>
      <c r="E55" s="74"/>
    </row>
    <row r="56" spans="1:6" s="7" customFormat="1" ht="15" customHeight="1">
      <c r="A56" s="167" t="s">
        <v>157</v>
      </c>
      <c r="B56" s="168"/>
      <c r="C56" s="169"/>
      <c r="D56" s="163">
        <f>D47+D54+D55</f>
        <v>-1004185</v>
      </c>
      <c r="E56" s="164"/>
      <c r="F56" s="16"/>
    </row>
    <row r="57" spans="1:5" s="7" customFormat="1" ht="15" customHeight="1">
      <c r="A57" s="98"/>
      <c r="B57" s="150"/>
      <c r="C57" s="150"/>
      <c r="D57" s="80">
        <f>-'[1]TB - Rounded'!$D$618</f>
        <v>-1004185.3600000003</v>
      </c>
      <c r="E57" s="74"/>
    </row>
    <row r="58" spans="1:5" s="7" customFormat="1" ht="15" customHeight="1">
      <c r="A58" s="98"/>
      <c r="B58" s="150"/>
      <c r="C58" s="150"/>
      <c r="D58" s="80">
        <f>D56-D57</f>
        <v>0.3600000003352761</v>
      </c>
      <c r="E58" s="74"/>
    </row>
    <row r="59" spans="1:5" s="7" customFormat="1" ht="15" customHeight="1">
      <c r="A59" s="98"/>
      <c r="B59" s="150"/>
      <c r="C59" s="150"/>
      <c r="D59" s="150"/>
      <c r="E59" s="74"/>
    </row>
    <row r="60" spans="1:5" s="7" customFormat="1" ht="15" customHeight="1">
      <c r="A60" s="98"/>
      <c r="B60" s="150"/>
      <c r="C60" s="150"/>
      <c r="D60" s="150"/>
      <c r="E60" s="74"/>
    </row>
    <row r="61" spans="1:5" s="7" customFormat="1" ht="15" customHeight="1">
      <c r="A61" s="98"/>
      <c r="B61" s="150"/>
      <c r="C61" s="150"/>
      <c r="D61" s="150"/>
      <c r="E61" s="74"/>
    </row>
    <row r="62" spans="1:5" s="7" customFormat="1" ht="15" customHeight="1">
      <c r="A62" s="98"/>
      <c r="B62" s="150"/>
      <c r="C62" s="150"/>
      <c r="D62" s="150"/>
      <c r="E62" s="74"/>
    </row>
    <row r="63" spans="1:5" s="7" customFormat="1" ht="15" customHeight="1">
      <c r="A63" s="98"/>
      <c r="B63" s="150"/>
      <c r="C63" s="150"/>
      <c r="D63" s="150"/>
      <c r="E63" s="74"/>
    </row>
    <row r="64" spans="1:5" s="7" customFormat="1" ht="15" customHeight="1">
      <c r="A64" s="98"/>
      <c r="B64" s="170"/>
      <c r="C64" s="150"/>
      <c r="D64" s="150"/>
      <c r="E64" s="74"/>
    </row>
    <row r="65" spans="1:5" s="7" customFormat="1" ht="15" customHeight="1">
      <c r="A65" s="98"/>
      <c r="B65" s="170"/>
      <c r="C65" s="150"/>
      <c r="D65" s="150"/>
      <c r="E65" s="74"/>
    </row>
    <row r="66" spans="1:5" s="7" customFormat="1" ht="15" customHeight="1">
      <c r="A66" s="98"/>
      <c r="B66" s="170"/>
      <c r="C66" s="150"/>
      <c r="D66" s="150"/>
      <c r="E66" s="74"/>
    </row>
    <row r="67" spans="1:5" s="7" customFormat="1" ht="15" customHeight="1">
      <c r="A67" s="98"/>
      <c r="B67" s="170"/>
      <c r="C67" s="158"/>
      <c r="D67" s="150"/>
      <c r="E67" s="74"/>
    </row>
    <row r="68" spans="1:5" s="7" customFormat="1" ht="15" customHeight="1">
      <c r="A68" s="98"/>
      <c r="B68" s="170"/>
      <c r="C68" s="150"/>
      <c r="D68" s="150"/>
      <c r="E68" s="74"/>
    </row>
    <row r="69" spans="2:5" s="7" customFormat="1" ht="15" customHeight="1">
      <c r="B69" s="170"/>
      <c r="C69" s="150"/>
      <c r="D69" s="150"/>
      <c r="E69" s="74"/>
    </row>
    <row r="70" spans="1:5" s="7" customFormat="1" ht="15" customHeight="1">
      <c r="A70" s="98"/>
      <c r="B70" s="170"/>
      <c r="C70" s="150"/>
      <c r="D70" s="150"/>
      <c r="E70" s="74"/>
    </row>
    <row r="71" spans="1:5" s="7" customFormat="1" ht="15" customHeight="1">
      <c r="A71" s="98"/>
      <c r="B71" s="170"/>
      <c r="C71" s="150"/>
      <c r="D71" s="150"/>
      <c r="E71" s="74"/>
    </row>
    <row r="72" spans="1:5" s="7" customFormat="1" ht="15" customHeight="1">
      <c r="A72" s="98"/>
      <c r="B72" s="74"/>
      <c r="C72" s="150"/>
      <c r="D72" s="150"/>
      <c r="E72" s="74"/>
    </row>
    <row r="73" spans="1:5" s="7" customFormat="1" ht="15" customHeight="1">
      <c r="A73" s="98"/>
      <c r="B73" s="150"/>
      <c r="C73" s="158"/>
      <c r="D73" s="150"/>
      <c r="E73" s="74"/>
    </row>
    <row r="74" spans="1:5" s="7" customFormat="1" ht="15" customHeight="1">
      <c r="A74" s="98"/>
      <c r="B74" s="150"/>
      <c r="C74" s="150"/>
      <c r="D74" s="150"/>
      <c r="E74" s="74"/>
    </row>
    <row r="75" spans="1:5" s="7" customFormat="1" ht="15" customHeight="1">
      <c r="A75" s="98"/>
      <c r="B75" s="150"/>
      <c r="C75" s="150"/>
      <c r="D75" s="150"/>
      <c r="E75" s="74"/>
    </row>
    <row r="76" spans="1:5" s="7" customFormat="1" ht="15" customHeight="1">
      <c r="A76" s="98"/>
      <c r="B76" s="150"/>
      <c r="C76" s="150"/>
      <c r="D76" s="150"/>
      <c r="E76" s="74"/>
    </row>
    <row r="77" spans="1:5" s="7" customFormat="1" ht="15" customHeight="1">
      <c r="A77" s="98"/>
      <c r="B77" s="150"/>
      <c r="C77" s="150"/>
      <c r="D77" s="150"/>
      <c r="E77" s="74"/>
    </row>
    <row r="78" spans="1:5" s="7" customFormat="1" ht="15" customHeight="1">
      <c r="A78" s="98"/>
      <c r="B78" s="150"/>
      <c r="C78" s="150"/>
      <c r="D78" s="150"/>
      <c r="E78" s="74"/>
    </row>
    <row r="79" spans="1:5" s="7" customFormat="1" ht="15" customHeight="1">
      <c r="A79" s="98"/>
      <c r="B79" s="150"/>
      <c r="C79" s="150"/>
      <c r="D79" s="150"/>
      <c r="E79" s="74"/>
    </row>
    <row r="80" spans="1:5" s="7" customFormat="1" ht="15" customHeight="1">
      <c r="A80" s="98"/>
      <c r="B80" s="150"/>
      <c r="C80" s="150"/>
      <c r="D80" s="150"/>
      <c r="E80" s="74"/>
    </row>
    <row r="81" spans="1:5" s="7" customFormat="1" ht="15" customHeight="1">
      <c r="A81" s="98"/>
      <c r="B81" s="150"/>
      <c r="C81" s="150"/>
      <c r="D81" s="150"/>
      <c r="E81" s="74"/>
    </row>
    <row r="82" spans="1:5" s="7" customFormat="1" ht="15" customHeight="1">
      <c r="A82" s="98"/>
      <c r="B82" s="150"/>
      <c r="C82" s="150"/>
      <c r="D82" s="150"/>
      <c r="E82" s="74"/>
    </row>
    <row r="83" spans="1:5" s="7" customFormat="1" ht="15" customHeight="1">
      <c r="A83" s="98"/>
      <c r="B83" s="150"/>
      <c r="C83" s="150"/>
      <c r="D83" s="150"/>
      <c r="E83" s="74"/>
    </row>
    <row r="84" spans="1:5" s="7" customFormat="1" ht="15" customHeight="1">
      <c r="A84" s="98"/>
      <c r="B84" s="150"/>
      <c r="C84" s="150"/>
      <c r="D84" s="150"/>
      <c r="E84" s="74"/>
    </row>
    <row r="85" spans="1:5" s="7" customFormat="1" ht="15" customHeight="1">
      <c r="A85" s="98"/>
      <c r="B85" s="150"/>
      <c r="C85" s="150"/>
      <c r="D85" s="150"/>
      <c r="E85" s="74"/>
    </row>
    <row r="86" spans="1:5" s="7" customFormat="1" ht="15" customHeight="1">
      <c r="A86" s="98"/>
      <c r="B86" s="150"/>
      <c r="C86" s="150"/>
      <c r="D86" s="150"/>
      <c r="E86" s="74"/>
    </row>
    <row r="87" spans="1:5" s="7" customFormat="1" ht="15" customHeight="1">
      <c r="A87" s="98"/>
      <c r="B87" s="150"/>
      <c r="C87" s="150"/>
      <c r="D87" s="150"/>
      <c r="E87" s="74"/>
    </row>
    <row r="88" spans="1:5" s="7" customFormat="1" ht="15" customHeight="1">
      <c r="A88" s="98"/>
      <c r="B88" s="150"/>
      <c r="C88" s="150"/>
      <c r="D88" s="150"/>
      <c r="E88" s="74"/>
    </row>
    <row r="89" spans="1:5" s="7" customFormat="1" ht="15" customHeight="1">
      <c r="A89" s="98"/>
      <c r="B89" s="150"/>
      <c r="C89" s="74"/>
      <c r="D89" s="74"/>
      <c r="E89" s="74"/>
    </row>
    <row r="90" spans="1:5" s="7" customFormat="1" ht="15" customHeight="1">
      <c r="A90" s="98"/>
      <c r="B90" s="150"/>
      <c r="C90" s="74"/>
      <c r="D90" s="74"/>
      <c r="E90" s="74"/>
    </row>
    <row r="91" spans="1:5" s="7" customFormat="1" ht="15" customHeight="1">
      <c r="A91" s="98"/>
      <c r="B91" s="150"/>
      <c r="C91" s="74"/>
      <c r="D91" s="74"/>
      <c r="E91" s="74"/>
    </row>
    <row r="92" spans="1:5" s="7" customFormat="1" ht="15" customHeight="1">
      <c r="A92" s="98"/>
      <c r="B92" s="74"/>
      <c r="C92" s="74"/>
      <c r="D92" s="74"/>
      <c r="E92" s="74"/>
    </row>
    <row r="93" spans="1:5" s="7" customFormat="1" ht="15" customHeight="1">
      <c r="A93" s="98"/>
      <c r="B93" s="74"/>
      <c r="C93" s="74"/>
      <c r="D93" s="74"/>
      <c r="E93" s="74"/>
    </row>
    <row r="94" spans="1:5" s="7" customFormat="1" ht="15" customHeight="1">
      <c r="A94" s="98"/>
      <c r="B94" s="74"/>
      <c r="C94" s="74"/>
      <c r="D94" s="74"/>
      <c r="E94" s="74"/>
    </row>
    <row r="95" spans="1:5" s="7" customFormat="1" ht="15" customHeight="1">
      <c r="A95" s="98"/>
      <c r="B95" s="74"/>
      <c r="C95" s="74"/>
      <c r="D95" s="74"/>
      <c r="E95" s="74"/>
    </row>
    <row r="96" spans="1:5" s="7" customFormat="1" ht="15" customHeight="1">
      <c r="A96" s="98"/>
      <c r="B96" s="74"/>
      <c r="C96" s="74"/>
      <c r="D96" s="74"/>
      <c r="E96" s="74"/>
    </row>
    <row r="97" spans="1:5" s="7" customFormat="1" ht="15" customHeight="1">
      <c r="A97" s="98"/>
      <c r="B97" s="74"/>
      <c r="C97" s="74"/>
      <c r="D97" s="74"/>
      <c r="E97" s="74"/>
    </row>
    <row r="98" spans="1:5" s="7" customFormat="1" ht="15" customHeight="1">
      <c r="A98" s="98"/>
      <c r="B98" s="74"/>
      <c r="C98" s="74"/>
      <c r="D98" s="74"/>
      <c r="E98" s="74"/>
    </row>
    <row r="99" spans="1:5" s="7" customFormat="1" ht="15" customHeight="1">
      <c r="A99" s="98"/>
      <c r="B99" s="74"/>
      <c r="C99" s="74"/>
      <c r="D99" s="74"/>
      <c r="E99" s="74"/>
    </row>
    <row r="100" spans="1:5" s="7" customFormat="1" ht="15" customHeight="1">
      <c r="A100" s="98"/>
      <c r="B100" s="74"/>
      <c r="C100" s="74"/>
      <c r="D100" s="74"/>
      <c r="E100" s="74"/>
    </row>
    <row r="101" spans="1:5" s="7" customFormat="1" ht="15" customHeight="1">
      <c r="A101" s="98"/>
      <c r="B101" s="74"/>
      <c r="C101" s="74"/>
      <c r="D101" s="74"/>
      <c r="E101" s="74"/>
    </row>
    <row r="102" spans="1:5" s="7" customFormat="1" ht="15" customHeight="1">
      <c r="A102" s="98"/>
      <c r="B102" s="74"/>
      <c r="C102" s="74"/>
      <c r="D102" s="74"/>
      <c r="E102" s="74"/>
    </row>
    <row r="103" spans="1:5" s="7" customFormat="1" ht="15" customHeight="1">
      <c r="A103" s="98"/>
      <c r="B103" s="74"/>
      <c r="C103" s="74"/>
      <c r="D103" s="74"/>
      <c r="E103" s="74"/>
    </row>
    <row r="104" spans="1:5" s="7" customFormat="1" ht="15" customHeight="1">
      <c r="A104" s="98"/>
      <c r="B104" s="74"/>
      <c r="C104" s="74"/>
      <c r="D104" s="74"/>
      <c r="E104" s="74"/>
    </row>
    <row r="105" spans="1:5" s="7" customFormat="1" ht="15" customHeight="1">
      <c r="A105" s="98"/>
      <c r="B105" s="74"/>
      <c r="C105" s="74"/>
      <c r="D105" s="74"/>
      <c r="E105" s="74"/>
    </row>
    <row r="106" spans="1:5" s="7" customFormat="1" ht="15" customHeight="1">
      <c r="A106" s="98"/>
      <c r="B106" s="74"/>
      <c r="C106" s="74"/>
      <c r="D106" s="74"/>
      <c r="E106" s="74"/>
    </row>
    <row r="107" spans="1:5" s="7" customFormat="1" ht="15" customHeight="1">
      <c r="A107" s="98"/>
      <c r="B107" s="74"/>
      <c r="C107" s="74"/>
      <c r="D107" s="74"/>
      <c r="E107" s="74"/>
    </row>
    <row r="108" spans="1:5" s="7" customFormat="1" ht="15" customHeight="1">
      <c r="A108" s="98"/>
      <c r="B108" s="74"/>
      <c r="C108" s="74"/>
      <c r="D108" s="74"/>
      <c r="E108" s="74"/>
    </row>
    <row r="109" spans="1:5" s="7" customFormat="1" ht="15" customHeight="1">
      <c r="A109" s="98"/>
      <c r="B109" s="74"/>
      <c r="C109" s="74"/>
      <c r="D109" s="74"/>
      <c r="E109" s="74"/>
    </row>
    <row r="110" spans="1:5" s="7" customFormat="1" ht="15" customHeight="1">
      <c r="A110" s="98"/>
      <c r="B110" s="74"/>
      <c r="C110" s="74"/>
      <c r="D110" s="74"/>
      <c r="E110" s="74"/>
    </row>
    <row r="111" spans="1:5" s="7" customFormat="1" ht="15" customHeight="1">
      <c r="A111" s="98"/>
      <c r="B111" s="74"/>
      <c r="C111" s="74"/>
      <c r="D111" s="74"/>
      <c r="E111" s="74"/>
    </row>
    <row r="112" spans="1:5" s="7" customFormat="1" ht="15" customHeight="1">
      <c r="A112" s="98"/>
      <c r="B112" s="74"/>
      <c r="C112" s="74"/>
      <c r="D112" s="74"/>
      <c r="E112" s="74"/>
    </row>
    <row r="113" spans="1:5" s="7" customFormat="1" ht="15" customHeight="1">
      <c r="A113" s="98"/>
      <c r="B113" s="74"/>
      <c r="C113" s="74"/>
      <c r="D113" s="74"/>
      <c r="E113" s="74"/>
    </row>
    <row r="114" spans="1:5" s="7" customFormat="1" ht="15" customHeight="1">
      <c r="A114" s="98"/>
      <c r="B114" s="74"/>
      <c r="C114" s="74"/>
      <c r="D114" s="74"/>
      <c r="E114" s="74"/>
    </row>
    <row r="115" spans="1:5" s="7" customFormat="1" ht="15" customHeight="1">
      <c r="A115" s="98"/>
      <c r="B115" s="74"/>
      <c r="C115" s="74"/>
      <c r="D115" s="74"/>
      <c r="E115" s="74"/>
    </row>
    <row r="116" spans="1:5" s="7" customFormat="1" ht="15" customHeight="1">
      <c r="A116" s="98"/>
      <c r="B116" s="74"/>
      <c r="C116" s="74"/>
      <c r="D116" s="74"/>
      <c r="E116" s="74"/>
    </row>
    <row r="117" spans="1:5" s="7" customFormat="1" ht="15" customHeight="1">
      <c r="A117" s="98"/>
      <c r="B117" s="74"/>
      <c r="C117" s="74"/>
      <c r="D117" s="74"/>
      <c r="E117" s="74"/>
    </row>
    <row r="118" spans="1:5" s="7" customFormat="1" ht="15" customHeight="1">
      <c r="A118" s="98"/>
      <c r="B118" s="74"/>
      <c r="C118" s="74"/>
      <c r="D118" s="74"/>
      <c r="E118" s="74"/>
    </row>
    <row r="119" spans="1:5" s="7" customFormat="1" ht="15" customHeight="1">
      <c r="A119" s="98"/>
      <c r="B119" s="74"/>
      <c r="C119" s="74"/>
      <c r="D119" s="74"/>
      <c r="E119" s="74"/>
    </row>
    <row r="120" spans="1:5" s="7" customFormat="1" ht="15" customHeight="1">
      <c r="A120" s="98"/>
      <c r="B120" s="74"/>
      <c r="C120" s="74"/>
      <c r="D120" s="74"/>
      <c r="E120" s="74"/>
    </row>
    <row r="121" spans="1:5" s="7" customFormat="1" ht="15" customHeight="1">
      <c r="A121" s="171"/>
      <c r="B121" s="74"/>
      <c r="C121" s="74"/>
      <c r="D121" s="74"/>
      <c r="E121" s="74"/>
    </row>
    <row r="122" spans="1:5" s="7" customFormat="1" ht="15" customHeight="1">
      <c r="A122" s="171"/>
      <c r="B122" s="74"/>
      <c r="C122" s="74"/>
      <c r="D122" s="74"/>
      <c r="E122" s="74"/>
    </row>
    <row r="123" spans="1:5" s="7" customFormat="1" ht="15" customHeight="1">
      <c r="A123" s="171"/>
      <c r="B123" s="74"/>
      <c r="C123" s="74"/>
      <c r="D123" s="74"/>
      <c r="E123" s="74"/>
    </row>
    <row r="124" spans="1:5" s="7" customFormat="1" ht="15" customHeight="1">
      <c r="A124" s="171"/>
      <c r="B124" s="74"/>
      <c r="C124" s="74"/>
      <c r="D124" s="74"/>
      <c r="E124" s="74"/>
    </row>
    <row r="125" spans="1:5" s="7" customFormat="1" ht="15" customHeight="1">
      <c r="A125" s="171"/>
      <c r="B125" s="74"/>
      <c r="C125" s="74"/>
      <c r="D125" s="74"/>
      <c r="E125" s="74"/>
    </row>
    <row r="126" spans="1:5" s="7" customFormat="1" ht="15" customHeight="1">
      <c r="A126" s="171"/>
      <c r="B126" s="74"/>
      <c r="C126" s="74"/>
      <c r="D126" s="74"/>
      <c r="E126" s="74"/>
    </row>
    <row r="127" spans="1:5" s="7" customFormat="1" ht="15" customHeight="1">
      <c r="A127" s="171"/>
      <c r="B127" s="74"/>
      <c r="C127" s="74"/>
      <c r="D127" s="74"/>
      <c r="E127" s="74"/>
    </row>
    <row r="128" ht="15" customHeight="1">
      <c r="A128" s="172"/>
    </row>
    <row r="129" s="47" customFormat="1" ht="15" customHeight="1">
      <c r="A129" s="172"/>
    </row>
    <row r="130" s="47" customFormat="1" ht="15" customHeight="1">
      <c r="A130" s="172"/>
    </row>
    <row r="131" s="47" customFormat="1" ht="15" customHeight="1">
      <c r="A131" s="172"/>
    </row>
    <row r="132" s="47" customFormat="1" ht="15" customHeight="1">
      <c r="A132" s="172"/>
    </row>
    <row r="133" s="47" customFormat="1" ht="15" customHeight="1">
      <c r="A133" s="172"/>
    </row>
    <row r="134" s="47" customFormat="1" ht="15" customHeight="1">
      <c r="A134" s="172"/>
    </row>
    <row r="135" s="47" customFormat="1" ht="15" customHeight="1">
      <c r="A135" s="172"/>
    </row>
    <row r="136" s="47" customFormat="1" ht="15" customHeight="1">
      <c r="A136" s="172"/>
    </row>
    <row r="137" s="47" customFormat="1" ht="15" customHeight="1">
      <c r="A137" s="172"/>
    </row>
    <row r="138" s="47" customFormat="1" ht="15" customHeight="1">
      <c r="A138" s="172"/>
    </row>
    <row r="139" s="47" customFormat="1" ht="15" customHeight="1">
      <c r="A139" s="172"/>
    </row>
    <row r="140" s="47" customFormat="1" ht="15" customHeight="1">
      <c r="A140" s="172"/>
    </row>
    <row r="141" s="47" customFormat="1" ht="15" customHeight="1">
      <c r="A141" s="172"/>
    </row>
    <row r="142" s="47" customFormat="1" ht="15" customHeight="1">
      <c r="A142" s="172"/>
    </row>
    <row r="143" s="47" customFormat="1" ht="15" customHeight="1">
      <c r="A143" s="172"/>
    </row>
    <row r="144" s="47" customFormat="1" ht="15" customHeight="1">
      <c r="A144" s="172"/>
    </row>
    <row r="145" s="47" customFormat="1" ht="15" customHeight="1">
      <c r="A145" s="172"/>
    </row>
    <row r="146" s="47" customFormat="1" ht="15" customHeight="1">
      <c r="A146" s="172"/>
    </row>
    <row r="147" s="47" customFormat="1" ht="15" customHeight="1">
      <c r="A147" s="172"/>
    </row>
    <row r="148" s="47" customFormat="1" ht="15" customHeight="1">
      <c r="A148" s="172"/>
    </row>
    <row r="149" s="47" customFormat="1" ht="15" customHeight="1">
      <c r="A149" s="172"/>
    </row>
    <row r="150" s="47" customFormat="1" ht="15" customHeight="1">
      <c r="A150" s="172"/>
    </row>
    <row r="151" s="47" customFormat="1" ht="15" customHeight="1">
      <c r="A151" s="172"/>
    </row>
    <row r="152" s="47" customFormat="1" ht="15" customHeight="1">
      <c r="A152" s="172"/>
    </row>
    <row r="153" s="47" customFormat="1" ht="15" customHeight="1">
      <c r="A153" s="172"/>
    </row>
    <row r="154" s="47" customFormat="1" ht="15" customHeight="1">
      <c r="A154" s="172"/>
    </row>
    <row r="155" s="47" customFormat="1" ht="15" customHeight="1">
      <c r="A155" s="172"/>
    </row>
    <row r="156" s="47" customFormat="1" ht="15" customHeight="1">
      <c r="A156" s="172"/>
    </row>
    <row r="157" s="47" customFormat="1" ht="15" customHeight="1">
      <c r="A157" s="172"/>
    </row>
    <row r="158" s="47" customFormat="1" ht="15" customHeight="1">
      <c r="A158" s="172"/>
    </row>
    <row r="159" s="47" customFormat="1" ht="15" customHeight="1">
      <c r="A159" s="172"/>
    </row>
    <row r="160" s="47" customFormat="1" ht="15" customHeight="1">
      <c r="A160" s="172"/>
    </row>
    <row r="161" s="47" customFormat="1" ht="15" customHeight="1">
      <c r="A161" s="172"/>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47" customWidth="1"/>
    <col min="2" max="4" width="18.7109375" style="173" customWidth="1"/>
    <col min="5" max="5" width="15.7109375" style="173" customWidth="1"/>
    <col min="6" max="16384" width="15.7109375" style="47" customWidth="1"/>
  </cols>
  <sheetData>
    <row r="1" spans="1:5" s="129" customFormat="1" ht="30" customHeight="1">
      <c r="A1" s="293" t="s">
        <v>0</v>
      </c>
      <c r="B1" s="294"/>
      <c r="C1" s="294"/>
      <c r="D1" s="295"/>
      <c r="E1" s="128"/>
    </row>
    <row r="2" spans="1:5" s="85" customFormat="1" ht="15" customHeight="1">
      <c r="A2" s="296"/>
      <c r="B2" s="291"/>
      <c r="C2" s="291"/>
      <c r="D2" s="297"/>
      <c r="E2" s="130"/>
    </row>
    <row r="3" spans="1:5" s="85" customFormat="1" ht="15" customHeight="1">
      <c r="A3" s="298" t="s">
        <v>110</v>
      </c>
      <c r="B3" s="292"/>
      <c r="C3" s="292"/>
      <c r="D3" s="299"/>
      <c r="E3" s="130"/>
    </row>
    <row r="4" spans="1:5" s="85" customFormat="1" ht="15" customHeight="1">
      <c r="A4" s="298" t="s">
        <v>111</v>
      </c>
      <c r="B4" s="292"/>
      <c r="C4" s="292"/>
      <c r="D4" s="299"/>
      <c r="E4" s="130"/>
    </row>
    <row r="5" spans="1:5" s="85" customFormat="1" ht="15" customHeight="1">
      <c r="A5" s="298" t="s">
        <v>158</v>
      </c>
      <c r="B5" s="292"/>
      <c r="C5" s="292"/>
      <c r="D5" s="299"/>
      <c r="E5" s="130"/>
    </row>
    <row r="6" spans="1:5" s="85" customFormat="1" ht="15" customHeight="1">
      <c r="A6" s="131"/>
      <c r="B6" s="132"/>
      <c r="C6" s="132"/>
      <c r="D6" s="133"/>
      <c r="E6" s="130"/>
    </row>
    <row r="7" spans="1:5" s="7" customFormat="1" ht="15" customHeight="1">
      <c r="A7" s="134"/>
      <c r="B7" s="132"/>
      <c r="C7" s="132"/>
      <c r="D7" s="133"/>
      <c r="E7" s="74"/>
    </row>
    <row r="8" spans="1:5" s="7" customFormat="1" ht="15" customHeight="1">
      <c r="A8" s="135" t="s">
        <v>113</v>
      </c>
      <c r="B8" s="136" t="s">
        <v>114</v>
      </c>
      <c r="C8" s="137"/>
      <c r="D8" s="138"/>
      <c r="E8" s="74"/>
    </row>
    <row r="9" spans="1:5" s="7" customFormat="1" ht="15" customHeight="1">
      <c r="A9" s="135"/>
      <c r="B9" s="139" t="s">
        <v>45</v>
      </c>
      <c r="C9" s="140"/>
      <c r="D9" s="141"/>
      <c r="E9" s="74"/>
    </row>
    <row r="10" spans="1:5" s="7" customFormat="1" ht="15" customHeight="1">
      <c r="A10" s="142"/>
      <c r="B10" s="143" t="s">
        <v>26</v>
      </c>
      <c r="C10" s="144"/>
      <c r="D10" s="145"/>
      <c r="E10" s="74"/>
    </row>
    <row r="11" spans="1:5" s="7" customFormat="1" ht="15" customHeight="1">
      <c r="A11" s="146" t="s">
        <v>115</v>
      </c>
      <c r="B11" s="147"/>
      <c r="C11" s="20">
        <f>'Premiums YTD-8'!F12</f>
        <v>3149269</v>
      </c>
      <c r="D11" s="145"/>
      <c r="E11" s="74"/>
    </row>
    <row r="12" spans="1:5" s="7" customFormat="1" ht="15" customHeight="1">
      <c r="A12" s="146"/>
      <c r="B12" s="147"/>
      <c r="C12" s="19"/>
      <c r="D12" s="145"/>
      <c r="E12" s="74"/>
    </row>
    <row r="13" spans="1:5" s="7" customFormat="1" ht="15" customHeight="1">
      <c r="A13" s="148" t="s">
        <v>116</v>
      </c>
      <c r="B13" s="149">
        <f>'Premiums YTD-8'!F18</f>
        <v>3248596</v>
      </c>
      <c r="C13" s="150"/>
      <c r="D13" s="145"/>
      <c r="E13" s="74"/>
    </row>
    <row r="14" spans="1:5" s="7" customFormat="1" ht="15" customHeight="1">
      <c r="A14" s="148" t="s">
        <v>117</v>
      </c>
      <c r="B14" s="151">
        <f>'Premiums YTD-8'!F24</f>
        <v>3476484</v>
      </c>
      <c r="C14" s="150"/>
      <c r="D14" s="145"/>
      <c r="E14" s="74"/>
    </row>
    <row r="15" spans="1:5" s="7" customFormat="1" ht="15" customHeight="1">
      <c r="A15" s="148" t="s">
        <v>118</v>
      </c>
      <c r="B15" s="147"/>
      <c r="C15" s="152">
        <f>B14-B13</f>
        <v>227888</v>
      </c>
      <c r="D15" s="145"/>
      <c r="E15" s="74"/>
    </row>
    <row r="16" spans="1:5" s="7" customFormat="1" ht="15" customHeight="1">
      <c r="A16" s="146" t="s">
        <v>119</v>
      </c>
      <c r="B16" s="147"/>
      <c r="C16" s="150"/>
      <c r="D16" s="153">
        <f>C11+C15</f>
        <v>3377157</v>
      </c>
      <c r="E16" s="74"/>
    </row>
    <row r="17" spans="1:4" s="7" customFormat="1" ht="15" customHeight="1">
      <c r="A17" s="148" t="s">
        <v>120</v>
      </c>
      <c r="B17" s="147"/>
      <c r="C17" s="154">
        <f>'[1]Loss Expenses Paid YTD-16'!E36</f>
        <v>1755526</v>
      </c>
      <c r="D17" s="145"/>
    </row>
    <row r="18" spans="1:4" s="7" customFormat="1" ht="15" customHeight="1">
      <c r="A18" s="148" t="s">
        <v>121</v>
      </c>
      <c r="B18" s="147"/>
      <c r="C18" s="152">
        <f>-'[1]TB - Rounded'!J299</f>
        <v>132843</v>
      </c>
      <c r="D18" s="145"/>
    </row>
    <row r="19" spans="1:5" s="7" customFormat="1" ht="15" customHeight="1">
      <c r="A19" s="146" t="s">
        <v>122</v>
      </c>
      <c r="B19" s="147"/>
      <c r="C19" s="154">
        <f>C17-C18</f>
        <v>1622683</v>
      </c>
      <c r="D19" s="145"/>
      <c r="E19" s="74"/>
    </row>
    <row r="20" spans="1:5" s="7" customFormat="1" ht="15" customHeight="1">
      <c r="A20" s="148" t="s">
        <v>123</v>
      </c>
      <c r="B20" s="149">
        <f>'Losses Incurred YTD-10'!F18+'Losses Incurred YTD-10'!F24</f>
        <v>1569598</v>
      </c>
      <c r="C20" s="150" t="s">
        <v>26</v>
      </c>
      <c r="D20" s="145"/>
      <c r="E20" s="74"/>
    </row>
    <row r="21" spans="1:5" s="7" customFormat="1" ht="15" customHeight="1">
      <c r="A21" s="148" t="s">
        <v>124</v>
      </c>
      <c r="B21" s="151">
        <f>'Losses Incurred YTD-10'!F31</f>
        <v>1012317</v>
      </c>
      <c r="C21" s="150"/>
      <c r="D21" s="145"/>
      <c r="E21" s="74"/>
    </row>
    <row r="22" spans="1:5" s="7" customFormat="1" ht="15" customHeight="1">
      <c r="A22" s="148" t="s">
        <v>125</v>
      </c>
      <c r="B22" s="155"/>
      <c r="C22" s="156">
        <f>B20-B21</f>
        <v>557281</v>
      </c>
      <c r="D22" s="145"/>
      <c r="E22" s="74"/>
    </row>
    <row r="23" spans="1:5" s="7" customFormat="1" ht="15" customHeight="1">
      <c r="A23" s="146" t="s">
        <v>126</v>
      </c>
      <c r="B23" s="147"/>
      <c r="C23" s="150"/>
      <c r="D23" s="157">
        <f>C19+C22</f>
        <v>2179964</v>
      </c>
      <c r="E23" s="150"/>
    </row>
    <row r="24" spans="1:5" s="7" customFormat="1" ht="15" customHeight="1">
      <c r="A24" s="148" t="s">
        <v>127</v>
      </c>
      <c r="B24" s="147"/>
      <c r="C24" s="154">
        <f>'[1]Loss Expenses Paid YTD-16'!C36</f>
        <v>121686</v>
      </c>
      <c r="D24" s="145"/>
      <c r="E24" s="158"/>
    </row>
    <row r="25" spans="1:5" s="7" customFormat="1" ht="15" customHeight="1">
      <c r="A25" s="148" t="s">
        <v>128</v>
      </c>
      <c r="B25" s="147"/>
      <c r="C25" s="152">
        <f>'[1]Loss Expenses Paid YTD-16'!I36</f>
        <v>228015</v>
      </c>
      <c r="D25" s="145"/>
      <c r="E25" s="158"/>
    </row>
    <row r="26" spans="1:5" s="7" customFormat="1" ht="15" customHeight="1">
      <c r="A26" s="146" t="s">
        <v>129</v>
      </c>
      <c r="B26" s="147"/>
      <c r="C26" s="154">
        <f>C24+C25</f>
        <v>349701</v>
      </c>
      <c r="D26" s="145"/>
      <c r="E26" s="150"/>
    </row>
    <row r="27" spans="1:5" s="7" customFormat="1" ht="15" customHeight="1">
      <c r="A27" s="148" t="s">
        <v>130</v>
      </c>
      <c r="B27" s="149">
        <f>'Loss Expenses YTD-12'!F18</f>
        <v>308454</v>
      </c>
      <c r="C27" s="150"/>
      <c r="D27" s="145"/>
      <c r="E27" s="158"/>
    </row>
    <row r="28" spans="1:5" s="7" customFormat="1" ht="15" customHeight="1">
      <c r="A28" s="148" t="s">
        <v>131</v>
      </c>
      <c r="B28" s="151">
        <f>'Loss Expenses YTD-12'!F24</f>
        <v>283264</v>
      </c>
      <c r="C28" s="150"/>
      <c r="D28" s="145"/>
      <c r="E28" s="150"/>
    </row>
    <row r="29" spans="1:5" s="7" customFormat="1" ht="15" customHeight="1">
      <c r="A29" s="148" t="s">
        <v>132</v>
      </c>
      <c r="B29" s="147"/>
      <c r="C29" s="156">
        <f>B27-B28</f>
        <v>25190</v>
      </c>
      <c r="D29" s="145"/>
      <c r="E29" s="158"/>
    </row>
    <row r="30" spans="1:5" s="7" customFormat="1" ht="15" customHeight="1">
      <c r="A30" s="146" t="s">
        <v>133</v>
      </c>
      <c r="B30" s="147"/>
      <c r="C30" s="150"/>
      <c r="D30" s="159">
        <f>C26+C29</f>
        <v>374891</v>
      </c>
      <c r="E30" s="150"/>
    </row>
    <row r="31" spans="1:5" s="7" customFormat="1" ht="15" customHeight="1">
      <c r="A31" s="146" t="s">
        <v>134</v>
      </c>
      <c r="B31" s="147"/>
      <c r="C31" s="150"/>
      <c r="D31" s="160">
        <f>D23+D30</f>
        <v>2554855</v>
      </c>
      <c r="E31" s="150"/>
    </row>
    <row r="32" spans="1:5" s="7" customFormat="1" ht="15" customHeight="1">
      <c r="A32" s="148" t="s">
        <v>135</v>
      </c>
      <c r="B32" s="147"/>
      <c r="C32" s="154">
        <f>10500+10500+9138-2071+9138</f>
        <v>37205</v>
      </c>
      <c r="D32" s="145"/>
      <c r="E32" s="158"/>
    </row>
    <row r="33" spans="1:5" s="7" customFormat="1" ht="15" customHeight="1">
      <c r="A33" s="148" t="s">
        <v>136</v>
      </c>
      <c r="B33" s="149">
        <f>-'[1]TB - Rounded'!J137</f>
        <v>101554</v>
      </c>
      <c r="C33" s="150"/>
      <c r="D33" s="145"/>
      <c r="E33" s="74"/>
    </row>
    <row r="34" spans="1:5" s="7" customFormat="1" ht="15" customHeight="1">
      <c r="A34" s="148" t="s">
        <v>137</v>
      </c>
      <c r="B34" s="151">
        <v>122063</v>
      </c>
      <c r="C34" s="150"/>
      <c r="D34" s="145"/>
      <c r="E34" s="74"/>
    </row>
    <row r="35" spans="1:5" s="7" customFormat="1" ht="15" customHeight="1">
      <c r="A35" s="148" t="s">
        <v>138</v>
      </c>
      <c r="B35" s="147"/>
      <c r="C35" s="156">
        <f>B33-B34</f>
        <v>-20509</v>
      </c>
      <c r="D35" s="145"/>
      <c r="E35" s="74"/>
    </row>
    <row r="36" spans="1:5" s="7" customFormat="1" ht="15" customHeight="1">
      <c r="A36" s="146" t="s">
        <v>139</v>
      </c>
      <c r="B36" s="147"/>
      <c r="C36" s="150" t="s">
        <v>26</v>
      </c>
      <c r="D36" s="174">
        <f>C32+C35</f>
        <v>16696</v>
      </c>
      <c r="E36" s="74"/>
    </row>
    <row r="37" spans="1:5" s="7" customFormat="1" ht="15" customHeight="1">
      <c r="A37" s="148" t="s">
        <v>140</v>
      </c>
      <c r="B37" s="147"/>
      <c r="C37" s="154">
        <f>'[1]TB - Rounded'!J404</f>
        <v>255510</v>
      </c>
      <c r="D37" s="145"/>
      <c r="E37" s="74"/>
    </row>
    <row r="38" spans="1:5" s="7" customFormat="1" ht="15" customHeight="1">
      <c r="A38" s="148" t="s">
        <v>141</v>
      </c>
      <c r="B38" s="147"/>
      <c r="C38" s="154">
        <f>'[1]TB - Rounded'!J414</f>
        <v>42104</v>
      </c>
      <c r="D38" s="145"/>
      <c r="E38" s="161"/>
    </row>
    <row r="39" spans="1:6" s="7" customFormat="1" ht="15" customHeight="1">
      <c r="A39" s="148" t="s">
        <v>142</v>
      </c>
      <c r="B39" s="147"/>
      <c r="C39" s="152">
        <f>'[1]TB - Rounded'!J620-C43+3</f>
        <v>1576843</v>
      </c>
      <c r="D39" s="145"/>
      <c r="E39" s="161"/>
      <c r="F39" s="74"/>
    </row>
    <row r="40" spans="1:6" s="7" customFormat="1" ht="15" customHeight="1">
      <c r="A40" s="146" t="s">
        <v>143</v>
      </c>
      <c r="B40" s="147"/>
      <c r="C40" s="154">
        <f>SUM(C37:C39)</f>
        <v>1874457</v>
      </c>
      <c r="D40" s="145"/>
      <c r="E40" s="161"/>
      <c r="F40" s="74"/>
    </row>
    <row r="41" spans="1:5" s="7" customFormat="1" ht="15" customHeight="1">
      <c r="A41" s="148" t="s">
        <v>136</v>
      </c>
      <c r="B41" s="149">
        <f>-'[1]TB - Rounded'!J154</f>
        <v>107359</v>
      </c>
      <c r="C41" s="150"/>
      <c r="D41" s="145"/>
      <c r="E41" s="161"/>
    </row>
    <row r="42" spans="1:5" s="7" customFormat="1" ht="15" customHeight="1">
      <c r="A42" s="148" t="s">
        <v>137</v>
      </c>
      <c r="B42" s="151">
        <v>113054</v>
      </c>
      <c r="C42" s="150" t="s">
        <v>26</v>
      </c>
      <c r="D42" s="145"/>
      <c r="E42" s="74"/>
    </row>
    <row r="43" spans="1:5" s="7" customFormat="1" ht="15" customHeight="1">
      <c r="A43" s="148" t="s">
        <v>144</v>
      </c>
      <c r="B43" s="147"/>
      <c r="C43" s="156">
        <f>+B41-B42</f>
        <v>-5695</v>
      </c>
      <c r="D43" s="145"/>
      <c r="E43" s="74"/>
    </row>
    <row r="44" spans="1:6" s="7" customFormat="1" ht="15" customHeight="1">
      <c r="A44" s="146" t="s">
        <v>145</v>
      </c>
      <c r="B44" s="147"/>
      <c r="C44" s="150"/>
      <c r="D44" s="159">
        <f>SUM(C40:C43)</f>
        <v>1868762</v>
      </c>
      <c r="E44" s="74"/>
      <c r="F44" s="74"/>
    </row>
    <row r="45" spans="1:6" s="7" customFormat="1" ht="15" customHeight="1">
      <c r="A45" s="146" t="s">
        <v>146</v>
      </c>
      <c r="B45" s="147"/>
      <c r="C45" s="150"/>
      <c r="D45" s="159">
        <f>SUM(D36:D44)</f>
        <v>1885458</v>
      </c>
      <c r="E45" s="74"/>
      <c r="F45" s="162"/>
    </row>
    <row r="46" spans="1:6" s="7" customFormat="1" ht="15" customHeight="1">
      <c r="A46" s="146" t="s">
        <v>147</v>
      </c>
      <c r="B46" s="147"/>
      <c r="C46" s="150"/>
      <c r="D46" s="163">
        <f>+D31+D45</f>
        <v>4440313</v>
      </c>
      <c r="E46" s="74"/>
      <c r="F46" s="162"/>
    </row>
    <row r="47" spans="1:6" s="7" customFormat="1" ht="15" customHeight="1">
      <c r="A47" s="146" t="s">
        <v>148</v>
      </c>
      <c r="B47" s="147"/>
      <c r="C47" s="150"/>
      <c r="D47" s="160">
        <f>D16-D31-D45</f>
        <v>-1063156</v>
      </c>
      <c r="E47" s="164"/>
      <c r="F47" s="74"/>
    </row>
    <row r="48" spans="1:4" s="7" customFormat="1" ht="15" customHeight="1">
      <c r="A48" s="148" t="s">
        <v>149</v>
      </c>
      <c r="B48" s="147"/>
      <c r="C48" s="154">
        <f>-'[1]TB - Rounded'!J269-C51</f>
        <v>100061</v>
      </c>
      <c r="D48" s="145"/>
    </row>
    <row r="49" spans="1:5" s="7" customFormat="1" ht="15" customHeight="1">
      <c r="A49" s="148" t="s">
        <v>150</v>
      </c>
      <c r="B49" s="149">
        <f>'[1]TB - Rounded'!J37</f>
        <v>69299</v>
      </c>
      <c r="C49" s="150"/>
      <c r="D49" s="145"/>
      <c r="E49" s="74"/>
    </row>
    <row r="50" spans="1:5" s="7" customFormat="1" ht="15" customHeight="1">
      <c r="A50" s="148" t="s">
        <v>151</v>
      </c>
      <c r="B50" s="151">
        <v>76831</v>
      </c>
      <c r="C50" s="150"/>
      <c r="D50" s="145"/>
      <c r="E50" s="74"/>
    </row>
    <row r="51" spans="1:5" s="7" customFormat="1" ht="15" customHeight="1">
      <c r="A51" s="148" t="s">
        <v>152</v>
      </c>
      <c r="B51" s="147"/>
      <c r="C51" s="156">
        <f>B49-B50</f>
        <v>-7532</v>
      </c>
      <c r="D51" s="145"/>
      <c r="E51" s="74"/>
    </row>
    <row r="52" spans="1:5" s="7" customFormat="1" ht="15" customHeight="1">
      <c r="A52" s="146" t="s">
        <v>153</v>
      </c>
      <c r="B52" s="147"/>
      <c r="C52" s="150"/>
      <c r="D52" s="159">
        <f>C48+C51</f>
        <v>92529</v>
      </c>
      <c r="E52" s="74"/>
    </row>
    <row r="53" spans="1:5" s="7" customFormat="1" ht="15" customHeight="1">
      <c r="A53" s="148" t="s">
        <v>154</v>
      </c>
      <c r="B53" s="147"/>
      <c r="C53" s="150"/>
      <c r="D53" s="165">
        <f>-'[1]TB - Rounded'!J276</f>
        <v>27841</v>
      </c>
      <c r="E53" s="74"/>
    </row>
    <row r="54" spans="1:5" s="7" customFormat="1" ht="15" customHeight="1">
      <c r="A54" s="146" t="s">
        <v>155</v>
      </c>
      <c r="B54" s="147"/>
      <c r="C54" s="150"/>
      <c r="D54" s="159">
        <f>SUM(D52:D53)</f>
        <v>120370</v>
      </c>
      <c r="E54" s="74"/>
    </row>
    <row r="55" spans="1:5" s="7" customFormat="1" ht="15" customHeight="1">
      <c r="A55" s="166" t="s">
        <v>156</v>
      </c>
      <c r="B55" s="147"/>
      <c r="C55" s="150"/>
      <c r="D55" s="159">
        <f>-'[1]TB - Rounded'!J280</f>
        <v>6390</v>
      </c>
      <c r="E55" s="74"/>
    </row>
    <row r="56" spans="1:6" s="7" customFormat="1" ht="15" customHeight="1">
      <c r="A56" s="167" t="s">
        <v>157</v>
      </c>
      <c r="B56" s="168"/>
      <c r="C56" s="169"/>
      <c r="D56" s="163">
        <f>D47+D54+D55</f>
        <v>-936396</v>
      </c>
      <c r="E56" s="164"/>
      <c r="F56" s="16"/>
    </row>
    <row r="57" spans="1:5" s="7" customFormat="1" ht="15" customHeight="1">
      <c r="A57" s="98"/>
      <c r="B57" s="150"/>
      <c r="C57" s="150"/>
      <c r="D57" s="80">
        <f>-'[1]TB - Rounded'!$F$618</f>
        <v>-936395.7499999991</v>
      </c>
      <c r="E57" s="74"/>
    </row>
    <row r="58" spans="1:5" s="7" customFormat="1" ht="15" customHeight="1">
      <c r="A58" s="127"/>
      <c r="B58" s="150"/>
      <c r="C58" s="150"/>
      <c r="D58" s="80">
        <f>D56-D57</f>
        <v>-0.2500000009313226</v>
      </c>
      <c r="E58" s="74"/>
    </row>
    <row r="59" spans="1:5" s="7" customFormat="1" ht="15" customHeight="1">
      <c r="A59" s="98"/>
      <c r="B59" s="150"/>
      <c r="C59" s="150"/>
      <c r="D59" s="150"/>
      <c r="E59" s="74"/>
    </row>
    <row r="60" spans="1:5" s="7" customFormat="1" ht="15" customHeight="1">
      <c r="A60" s="98"/>
      <c r="B60" s="150"/>
      <c r="C60" s="150"/>
      <c r="D60" s="150"/>
      <c r="E60" s="74"/>
    </row>
    <row r="61" spans="1:5" s="7" customFormat="1" ht="15" customHeight="1">
      <c r="A61" s="98"/>
      <c r="B61" s="150"/>
      <c r="C61" s="150"/>
      <c r="D61" s="150"/>
      <c r="E61" s="74"/>
    </row>
    <row r="62" spans="1:5" s="7" customFormat="1" ht="15" customHeight="1">
      <c r="A62" s="98"/>
      <c r="B62" s="150"/>
      <c r="C62" s="150"/>
      <c r="D62" s="150"/>
      <c r="E62" s="74"/>
    </row>
    <row r="63" spans="1:5" s="7" customFormat="1" ht="15" customHeight="1">
      <c r="A63" s="98"/>
      <c r="B63" s="150"/>
      <c r="C63" s="150"/>
      <c r="D63" s="150"/>
      <c r="E63" s="74"/>
    </row>
    <row r="64" spans="1:5" s="7" customFormat="1" ht="15" customHeight="1">
      <c r="A64" s="98"/>
      <c r="B64" s="170"/>
      <c r="C64" s="150"/>
      <c r="D64" s="150"/>
      <c r="E64" s="74"/>
    </row>
    <row r="65" spans="1:5" s="7" customFormat="1" ht="15" customHeight="1">
      <c r="A65" s="98"/>
      <c r="B65" s="170"/>
      <c r="C65" s="150"/>
      <c r="D65" s="150"/>
      <c r="E65" s="74"/>
    </row>
    <row r="66" spans="1:5" s="7" customFormat="1" ht="15" customHeight="1">
      <c r="A66" s="98"/>
      <c r="B66" s="170"/>
      <c r="C66" s="150"/>
      <c r="D66" s="150"/>
      <c r="E66" s="74"/>
    </row>
    <row r="67" spans="1:5" s="7" customFormat="1" ht="15" customHeight="1">
      <c r="A67" s="98"/>
      <c r="B67" s="170"/>
      <c r="C67" s="158"/>
      <c r="D67" s="150"/>
      <c r="E67" s="74"/>
    </row>
    <row r="68" spans="1:5" s="7" customFormat="1" ht="15" customHeight="1">
      <c r="A68" s="98"/>
      <c r="B68" s="170"/>
      <c r="C68" s="150"/>
      <c r="D68" s="150"/>
      <c r="E68" s="74"/>
    </row>
    <row r="69" spans="2:5" s="7" customFormat="1" ht="15" customHeight="1">
      <c r="B69" s="170"/>
      <c r="C69" s="150"/>
      <c r="D69" s="150"/>
      <c r="E69" s="74"/>
    </row>
    <row r="70" spans="1:5" s="7" customFormat="1" ht="15" customHeight="1">
      <c r="A70" s="98"/>
      <c r="B70" s="170"/>
      <c r="C70" s="150"/>
      <c r="D70" s="150"/>
      <c r="E70" s="74"/>
    </row>
    <row r="71" spans="1:5" s="7" customFormat="1" ht="15" customHeight="1">
      <c r="A71" s="98"/>
      <c r="B71" s="170"/>
      <c r="C71" s="150"/>
      <c r="D71" s="150"/>
      <c r="E71" s="74"/>
    </row>
    <row r="72" spans="1:5" s="7" customFormat="1" ht="15" customHeight="1">
      <c r="A72" s="98"/>
      <c r="B72" s="74"/>
      <c r="C72" s="150"/>
      <c r="D72" s="150"/>
      <c r="E72" s="74"/>
    </row>
    <row r="73" spans="1:5" s="7" customFormat="1" ht="15" customHeight="1">
      <c r="A73" s="98"/>
      <c r="B73" s="150"/>
      <c r="C73" s="158"/>
      <c r="D73" s="150"/>
      <c r="E73" s="74"/>
    </row>
    <row r="74" spans="1:5" s="7" customFormat="1" ht="15" customHeight="1">
      <c r="A74" s="98"/>
      <c r="B74" s="150"/>
      <c r="C74" s="150"/>
      <c r="D74" s="150"/>
      <c r="E74" s="74"/>
    </row>
    <row r="75" spans="1:5" s="7" customFormat="1" ht="15" customHeight="1">
      <c r="A75" s="98"/>
      <c r="B75" s="150"/>
      <c r="C75" s="150"/>
      <c r="D75" s="150"/>
      <c r="E75" s="74"/>
    </row>
    <row r="76" spans="1:5" s="7" customFormat="1" ht="15" customHeight="1">
      <c r="A76" s="98"/>
      <c r="B76" s="150"/>
      <c r="C76" s="150"/>
      <c r="D76" s="150"/>
      <c r="E76" s="74"/>
    </row>
    <row r="77" spans="1:5" s="7" customFormat="1" ht="15" customHeight="1">
      <c r="A77" s="98"/>
      <c r="B77" s="150"/>
      <c r="C77" s="150"/>
      <c r="D77" s="150"/>
      <c r="E77" s="74"/>
    </row>
    <row r="78" spans="1:5" s="7" customFormat="1" ht="15" customHeight="1">
      <c r="A78" s="98"/>
      <c r="B78" s="150"/>
      <c r="C78" s="150"/>
      <c r="D78" s="150"/>
      <c r="E78" s="74"/>
    </row>
    <row r="79" spans="1:5" s="7" customFormat="1" ht="15" customHeight="1">
      <c r="A79" s="98"/>
      <c r="B79" s="150"/>
      <c r="C79" s="150"/>
      <c r="D79" s="150"/>
      <c r="E79" s="74"/>
    </row>
    <row r="80" spans="1:5" s="7" customFormat="1" ht="15" customHeight="1">
      <c r="A80" s="98"/>
      <c r="B80" s="150"/>
      <c r="C80" s="150"/>
      <c r="D80" s="150"/>
      <c r="E80" s="74"/>
    </row>
    <row r="81" spans="1:5" s="7" customFormat="1" ht="15" customHeight="1">
      <c r="A81" s="98"/>
      <c r="B81" s="150"/>
      <c r="C81" s="150"/>
      <c r="D81" s="150"/>
      <c r="E81" s="74"/>
    </row>
    <row r="82" spans="1:5" s="7" customFormat="1" ht="15" customHeight="1">
      <c r="A82" s="98"/>
      <c r="B82" s="150"/>
      <c r="C82" s="150"/>
      <c r="D82" s="150"/>
      <c r="E82" s="74"/>
    </row>
    <row r="83" spans="1:5" s="7" customFormat="1" ht="15" customHeight="1">
      <c r="A83" s="98"/>
      <c r="B83" s="150"/>
      <c r="C83" s="150"/>
      <c r="D83" s="150"/>
      <c r="E83" s="74"/>
    </row>
    <row r="84" spans="1:5" s="7" customFormat="1" ht="15" customHeight="1">
      <c r="A84" s="98"/>
      <c r="B84" s="150"/>
      <c r="C84" s="150"/>
      <c r="D84" s="150"/>
      <c r="E84" s="74"/>
    </row>
    <row r="85" spans="1:5" s="7" customFormat="1" ht="15" customHeight="1">
      <c r="A85" s="98"/>
      <c r="B85" s="150"/>
      <c r="C85" s="150"/>
      <c r="D85" s="150"/>
      <c r="E85" s="74"/>
    </row>
    <row r="86" spans="1:5" s="7" customFormat="1" ht="15" customHeight="1">
      <c r="A86" s="98"/>
      <c r="B86" s="150"/>
      <c r="C86" s="150"/>
      <c r="D86" s="150"/>
      <c r="E86" s="74"/>
    </row>
    <row r="87" spans="1:5" s="7" customFormat="1" ht="15" customHeight="1">
      <c r="A87" s="98"/>
      <c r="B87" s="150"/>
      <c r="C87" s="150"/>
      <c r="D87" s="150"/>
      <c r="E87" s="74"/>
    </row>
    <row r="88" spans="1:5" s="7" customFormat="1" ht="15" customHeight="1">
      <c r="A88" s="98"/>
      <c r="B88" s="150"/>
      <c r="C88" s="150"/>
      <c r="D88" s="150"/>
      <c r="E88" s="74"/>
    </row>
    <row r="89" spans="1:5" s="7" customFormat="1" ht="15" customHeight="1">
      <c r="A89" s="98"/>
      <c r="B89" s="150"/>
      <c r="C89" s="74"/>
      <c r="D89" s="74"/>
      <c r="E89" s="74"/>
    </row>
    <row r="90" spans="1:5" s="7" customFormat="1" ht="15" customHeight="1">
      <c r="A90" s="98"/>
      <c r="B90" s="150"/>
      <c r="C90" s="74"/>
      <c r="D90" s="74"/>
      <c r="E90" s="74"/>
    </row>
    <row r="91" spans="1:5" s="7" customFormat="1" ht="15" customHeight="1">
      <c r="A91" s="98"/>
      <c r="B91" s="150"/>
      <c r="C91" s="74"/>
      <c r="D91" s="74"/>
      <c r="E91" s="74"/>
    </row>
    <row r="92" spans="1:5" s="7" customFormat="1" ht="15" customHeight="1">
      <c r="A92" s="98"/>
      <c r="B92" s="74"/>
      <c r="C92" s="74"/>
      <c r="D92" s="74"/>
      <c r="E92" s="74"/>
    </row>
    <row r="93" spans="1:5" s="7" customFormat="1" ht="15" customHeight="1">
      <c r="A93" s="98"/>
      <c r="B93" s="74"/>
      <c r="C93" s="74"/>
      <c r="D93" s="74"/>
      <c r="E93" s="74"/>
    </row>
    <row r="94" spans="1:5" s="7" customFormat="1" ht="15" customHeight="1">
      <c r="A94" s="98"/>
      <c r="B94" s="74"/>
      <c r="C94" s="74"/>
      <c r="D94" s="74"/>
      <c r="E94" s="74"/>
    </row>
    <row r="95" spans="1:5" s="7" customFormat="1" ht="15" customHeight="1">
      <c r="A95" s="98"/>
      <c r="B95" s="74"/>
      <c r="C95" s="74"/>
      <c r="D95" s="74"/>
      <c r="E95" s="74"/>
    </row>
    <row r="96" spans="1:5" s="7" customFormat="1" ht="15" customHeight="1">
      <c r="A96" s="98"/>
      <c r="B96" s="74"/>
      <c r="C96" s="74"/>
      <c r="D96" s="74"/>
      <c r="E96" s="74"/>
    </row>
    <row r="97" spans="1:5" s="7" customFormat="1" ht="15" customHeight="1">
      <c r="A97" s="98"/>
      <c r="B97" s="74"/>
      <c r="C97" s="74"/>
      <c r="D97" s="74"/>
      <c r="E97" s="74"/>
    </row>
    <row r="98" spans="1:5" s="7" customFormat="1" ht="15" customHeight="1">
      <c r="A98" s="98"/>
      <c r="B98" s="74"/>
      <c r="C98" s="74"/>
      <c r="D98" s="74"/>
      <c r="E98" s="74"/>
    </row>
    <row r="99" spans="1:5" s="7" customFormat="1" ht="15" customHeight="1">
      <c r="A99" s="98"/>
      <c r="B99" s="74"/>
      <c r="C99" s="74"/>
      <c r="D99" s="74"/>
      <c r="E99" s="74"/>
    </row>
    <row r="100" spans="1:5" s="7" customFormat="1" ht="15" customHeight="1">
      <c r="A100" s="98"/>
      <c r="B100" s="74"/>
      <c r="C100" s="74"/>
      <c r="D100" s="74"/>
      <c r="E100" s="74"/>
    </row>
    <row r="101" spans="1:5" s="7" customFormat="1" ht="15" customHeight="1">
      <c r="A101" s="98"/>
      <c r="B101" s="74"/>
      <c r="C101" s="74"/>
      <c r="D101" s="74"/>
      <c r="E101" s="74"/>
    </row>
    <row r="102" spans="1:5" s="7" customFormat="1" ht="15" customHeight="1">
      <c r="A102" s="98"/>
      <c r="B102" s="74"/>
      <c r="C102" s="74"/>
      <c r="D102" s="74"/>
      <c r="E102" s="74"/>
    </row>
    <row r="103" spans="1:5" s="7" customFormat="1" ht="15" customHeight="1">
      <c r="A103" s="98"/>
      <c r="B103" s="74"/>
      <c r="C103" s="74"/>
      <c r="D103" s="74"/>
      <c r="E103" s="74"/>
    </row>
    <row r="104" spans="1:5" s="7" customFormat="1" ht="15" customHeight="1">
      <c r="A104" s="98"/>
      <c r="B104" s="74"/>
      <c r="C104" s="74"/>
      <c r="D104" s="74"/>
      <c r="E104" s="74"/>
    </row>
    <row r="105" spans="1:5" s="7" customFormat="1" ht="15" customHeight="1">
      <c r="A105" s="98"/>
      <c r="B105" s="74"/>
      <c r="C105" s="74"/>
      <c r="D105" s="74"/>
      <c r="E105" s="74"/>
    </row>
    <row r="106" spans="1:5" s="7" customFormat="1" ht="15" customHeight="1">
      <c r="A106" s="98"/>
      <c r="B106" s="74"/>
      <c r="C106" s="74"/>
      <c r="D106" s="74"/>
      <c r="E106" s="74"/>
    </row>
    <row r="107" spans="1:5" s="7" customFormat="1" ht="15" customHeight="1">
      <c r="A107" s="98"/>
      <c r="B107" s="74"/>
      <c r="C107" s="74"/>
      <c r="D107" s="74"/>
      <c r="E107" s="74"/>
    </row>
    <row r="108" spans="1:5" s="7" customFormat="1" ht="15" customHeight="1">
      <c r="A108" s="98"/>
      <c r="B108" s="74"/>
      <c r="C108" s="74"/>
      <c r="D108" s="74"/>
      <c r="E108" s="74"/>
    </row>
    <row r="109" spans="1:5" s="7" customFormat="1" ht="15" customHeight="1">
      <c r="A109" s="98"/>
      <c r="B109" s="74"/>
      <c r="C109" s="74"/>
      <c r="D109" s="74"/>
      <c r="E109" s="74"/>
    </row>
    <row r="110" spans="1:5" s="7" customFormat="1" ht="15" customHeight="1">
      <c r="A110" s="98"/>
      <c r="B110" s="74"/>
      <c r="C110" s="74"/>
      <c r="D110" s="74"/>
      <c r="E110" s="74"/>
    </row>
    <row r="111" spans="1:5" s="7" customFormat="1" ht="15" customHeight="1">
      <c r="A111" s="98"/>
      <c r="B111" s="74"/>
      <c r="C111" s="74"/>
      <c r="D111" s="74"/>
      <c r="E111" s="74"/>
    </row>
    <row r="112" spans="1:5" s="7" customFormat="1" ht="15" customHeight="1">
      <c r="A112" s="98"/>
      <c r="B112" s="74"/>
      <c r="C112" s="74"/>
      <c r="D112" s="74"/>
      <c r="E112" s="74"/>
    </row>
    <row r="113" spans="1:5" s="7" customFormat="1" ht="15" customHeight="1">
      <c r="A113" s="98"/>
      <c r="B113" s="74"/>
      <c r="C113" s="74"/>
      <c r="D113" s="74"/>
      <c r="E113" s="74"/>
    </row>
    <row r="114" spans="1:5" s="7" customFormat="1" ht="15" customHeight="1">
      <c r="A114" s="98"/>
      <c r="B114" s="74"/>
      <c r="C114" s="74"/>
      <c r="D114" s="74"/>
      <c r="E114" s="74"/>
    </row>
    <row r="115" spans="1:5" s="7" customFormat="1" ht="15" customHeight="1">
      <c r="A115" s="98"/>
      <c r="B115" s="74"/>
      <c r="C115" s="74"/>
      <c r="D115" s="74"/>
      <c r="E115" s="74"/>
    </row>
    <row r="116" spans="1:5" s="7" customFormat="1" ht="15" customHeight="1">
      <c r="A116" s="98"/>
      <c r="B116" s="74"/>
      <c r="C116" s="74"/>
      <c r="D116" s="74"/>
      <c r="E116" s="74"/>
    </row>
    <row r="117" spans="1:5" s="7" customFormat="1" ht="15" customHeight="1">
      <c r="A117" s="98"/>
      <c r="B117" s="74"/>
      <c r="C117" s="74"/>
      <c r="D117" s="74"/>
      <c r="E117" s="74"/>
    </row>
    <row r="118" spans="1:5" s="7" customFormat="1" ht="15" customHeight="1">
      <c r="A118" s="98"/>
      <c r="B118" s="74"/>
      <c r="C118" s="74"/>
      <c r="D118" s="74"/>
      <c r="E118" s="74"/>
    </row>
    <row r="119" spans="1:5" s="7" customFormat="1" ht="15" customHeight="1">
      <c r="A119" s="98"/>
      <c r="B119" s="74"/>
      <c r="C119" s="74"/>
      <c r="D119" s="74"/>
      <c r="E119" s="74"/>
    </row>
    <row r="120" spans="1:5" s="7" customFormat="1" ht="15" customHeight="1">
      <c r="A120" s="98"/>
      <c r="B120" s="74"/>
      <c r="C120" s="74"/>
      <c r="D120" s="74"/>
      <c r="E120" s="74"/>
    </row>
    <row r="121" spans="1:5" s="7" customFormat="1" ht="15" customHeight="1">
      <c r="A121" s="171"/>
      <c r="B121" s="74"/>
      <c r="C121" s="74"/>
      <c r="D121" s="74"/>
      <c r="E121" s="74"/>
    </row>
    <row r="122" spans="1:5" s="7" customFormat="1" ht="15" customHeight="1">
      <c r="A122" s="171"/>
      <c r="B122" s="74"/>
      <c r="C122" s="74"/>
      <c r="D122" s="74"/>
      <c r="E122" s="74"/>
    </row>
    <row r="123" spans="1:5" s="7" customFormat="1" ht="15" customHeight="1">
      <c r="A123" s="171"/>
      <c r="B123" s="74"/>
      <c r="C123" s="74"/>
      <c r="D123" s="74"/>
      <c r="E123" s="74"/>
    </row>
    <row r="124" spans="1:5" s="7" customFormat="1" ht="15" customHeight="1">
      <c r="A124" s="171"/>
      <c r="B124" s="74"/>
      <c r="C124" s="74"/>
      <c r="D124" s="74"/>
      <c r="E124" s="74"/>
    </row>
    <row r="125" spans="1:5" s="7" customFormat="1" ht="15" customHeight="1">
      <c r="A125" s="171"/>
      <c r="B125" s="74"/>
      <c r="C125" s="74"/>
      <c r="D125" s="74"/>
      <c r="E125" s="74"/>
    </row>
    <row r="126" spans="1:5" s="7" customFormat="1" ht="15" customHeight="1">
      <c r="A126" s="171"/>
      <c r="B126" s="74"/>
      <c r="C126" s="74"/>
      <c r="D126" s="74"/>
      <c r="E126" s="74"/>
    </row>
    <row r="127" spans="1:5" s="7" customFormat="1" ht="15" customHeight="1">
      <c r="A127" s="171"/>
      <c r="B127" s="74"/>
      <c r="C127" s="74"/>
      <c r="D127" s="74"/>
      <c r="E127" s="74"/>
    </row>
    <row r="128" ht="15" customHeight="1">
      <c r="A128" s="172"/>
    </row>
    <row r="129" s="47" customFormat="1" ht="15" customHeight="1">
      <c r="A129" s="172"/>
    </row>
    <row r="130" s="47" customFormat="1" ht="15" customHeight="1">
      <c r="A130" s="172"/>
    </row>
    <row r="131" s="47" customFormat="1" ht="15" customHeight="1">
      <c r="A131" s="172"/>
    </row>
    <row r="132" s="47" customFormat="1" ht="15" customHeight="1">
      <c r="A132" s="172"/>
    </row>
    <row r="133" s="47" customFormat="1" ht="15" customHeight="1">
      <c r="A133" s="172"/>
    </row>
    <row r="134" s="47" customFormat="1" ht="15" customHeight="1">
      <c r="A134" s="172"/>
    </row>
    <row r="135" s="47" customFormat="1" ht="15" customHeight="1">
      <c r="A135" s="172"/>
    </row>
    <row r="136" s="47" customFormat="1" ht="15" customHeight="1">
      <c r="A136" s="172"/>
    </row>
    <row r="137" s="47" customFormat="1" ht="15" customHeight="1">
      <c r="A137" s="172"/>
    </row>
    <row r="138" s="47" customFormat="1" ht="15" customHeight="1">
      <c r="A138" s="172"/>
    </row>
    <row r="139" s="47" customFormat="1" ht="15" customHeight="1">
      <c r="A139" s="172"/>
    </row>
    <row r="140" s="47" customFormat="1" ht="15" customHeight="1">
      <c r="A140" s="172"/>
    </row>
    <row r="141" s="47" customFormat="1" ht="15" customHeight="1">
      <c r="A141" s="172"/>
    </row>
    <row r="142" s="47" customFormat="1" ht="15" customHeight="1">
      <c r="A142" s="172"/>
    </row>
    <row r="143" s="47" customFormat="1" ht="15" customHeight="1">
      <c r="A143" s="172"/>
    </row>
    <row r="144" s="47" customFormat="1" ht="15" customHeight="1">
      <c r="A144" s="172"/>
    </row>
    <row r="145" s="47" customFormat="1" ht="15" customHeight="1">
      <c r="A145" s="172"/>
    </row>
    <row r="146" s="47" customFormat="1" ht="15" customHeight="1">
      <c r="A146" s="172"/>
    </row>
    <row r="147" s="47" customFormat="1" ht="15" customHeight="1">
      <c r="A147" s="172"/>
    </row>
    <row r="148" s="47" customFormat="1" ht="15" customHeight="1">
      <c r="A148" s="172"/>
    </row>
    <row r="149" s="47" customFormat="1" ht="15" customHeight="1">
      <c r="A149" s="172"/>
    </row>
    <row r="150" s="47" customFormat="1" ht="15" customHeight="1">
      <c r="A150" s="172"/>
    </row>
    <row r="151" s="47" customFormat="1" ht="15" customHeight="1">
      <c r="A151" s="172"/>
    </row>
    <row r="152" s="47" customFormat="1" ht="15" customHeight="1">
      <c r="A152" s="172"/>
    </row>
    <row r="153" s="47" customFormat="1" ht="15" customHeight="1">
      <c r="A153" s="172"/>
    </row>
    <row r="154" s="47" customFormat="1" ht="15" customHeight="1">
      <c r="A154" s="172"/>
    </row>
    <row r="155" s="47" customFormat="1" ht="15" customHeight="1">
      <c r="A155" s="172"/>
    </row>
    <row r="156" s="47" customFormat="1" ht="15" customHeight="1">
      <c r="A156" s="172"/>
    </row>
    <row r="157" s="47" customFormat="1" ht="15" customHeight="1">
      <c r="A157" s="172"/>
    </row>
    <row r="158" s="47" customFormat="1" ht="15" customHeight="1">
      <c r="A158" s="172"/>
    </row>
    <row r="159" s="47" customFormat="1" ht="15" customHeight="1">
      <c r="A159" s="172"/>
    </row>
    <row r="160" s="47" customFormat="1" ht="15" customHeight="1">
      <c r="A160" s="172"/>
    </row>
    <row r="161" s="47" customFormat="1" ht="15" customHeight="1">
      <c r="A161" s="172"/>
    </row>
  </sheetData>
  <sheetProtection/>
  <mergeCells count="5">
    <mergeCell ref="A1:D1"/>
    <mergeCell ref="A2:D2"/>
    <mergeCell ref="A3:D3"/>
    <mergeCell ref="A4:D4"/>
    <mergeCell ref="A5:D5"/>
  </mergeCells>
  <printOptions horizontalCentered="1"/>
  <pageMargins left="0.25" right="0.25" top="0.5" bottom="0.5" header="0.25" footer="0.25"/>
  <pageSetup horizontalDpi="1800" verticalDpi="18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85" customWidth="1"/>
    <col min="2" max="6" width="18.7109375" style="212" customWidth="1"/>
    <col min="7" max="16384" width="15.7109375" style="85" customWidth="1"/>
  </cols>
  <sheetData>
    <row r="1" spans="1:6" s="178" customFormat="1" ht="30" customHeight="1">
      <c r="A1" s="175" t="s">
        <v>0</v>
      </c>
      <c r="B1" s="176"/>
      <c r="C1" s="176"/>
      <c r="D1" s="176"/>
      <c r="E1" s="176"/>
      <c r="F1" s="177"/>
    </row>
    <row r="2" spans="1:6" s="182" customFormat="1" ht="15" customHeight="1">
      <c r="A2" s="179"/>
      <c r="B2" s="180"/>
      <c r="C2" s="180"/>
      <c r="D2" s="180"/>
      <c r="E2" s="180"/>
      <c r="F2" s="181"/>
    </row>
    <row r="3" spans="1:6" ht="15" customHeight="1">
      <c r="A3" s="48" t="s">
        <v>159</v>
      </c>
      <c r="B3" s="183"/>
      <c r="C3" s="183"/>
      <c r="D3" s="183"/>
      <c r="E3" s="183"/>
      <c r="F3" s="184"/>
    </row>
    <row r="4" spans="1:6" ht="15" customHeight="1">
      <c r="A4" s="48" t="s">
        <v>112</v>
      </c>
      <c r="B4" s="183"/>
      <c r="C4" s="183"/>
      <c r="D4" s="183"/>
      <c r="E4" s="183"/>
      <c r="F4" s="184"/>
    </row>
    <row r="5" spans="1:6" s="7" customFormat="1" ht="15" customHeight="1">
      <c r="A5" s="185"/>
      <c r="B5" s="186"/>
      <c r="C5" s="186"/>
      <c r="D5" s="186"/>
      <c r="E5" s="186"/>
      <c r="F5" s="186"/>
    </row>
    <row r="6" spans="2:6" s="7" customFormat="1" ht="30" customHeight="1">
      <c r="B6" s="187" t="s">
        <v>73</v>
      </c>
      <c r="C6" s="187" t="s">
        <v>74</v>
      </c>
      <c r="D6" s="187" t="s">
        <v>75</v>
      </c>
      <c r="E6" s="187" t="s">
        <v>76</v>
      </c>
      <c r="F6" s="188" t="s">
        <v>77</v>
      </c>
    </row>
    <row r="7" spans="1:6" s="94" customFormat="1" ht="15" customHeight="1">
      <c r="A7" s="189" t="s">
        <v>160</v>
      </c>
      <c r="B7" s="186"/>
      <c r="C7" s="186"/>
      <c r="D7" s="186"/>
      <c r="E7" s="186"/>
      <c r="F7" s="186"/>
    </row>
    <row r="8" spans="1:6" s="7" customFormat="1" ht="15" customHeight="1">
      <c r="A8" s="190" t="s">
        <v>161</v>
      </c>
      <c r="B8" s="191"/>
      <c r="C8" s="191"/>
      <c r="D8" s="191"/>
      <c r="E8" s="192"/>
      <c r="F8" s="192"/>
    </row>
    <row r="9" spans="1:6" s="94" customFormat="1" ht="15" customHeight="1">
      <c r="A9" s="5" t="s">
        <v>162</v>
      </c>
      <c r="B9" s="193">
        <f>-'[1]TB - Rounded'!G231</f>
        <v>1178933</v>
      </c>
      <c r="C9" s="193">
        <f>-'[1]TB - Rounded'!G227</f>
        <v>-12017</v>
      </c>
      <c r="D9" s="193">
        <f>-'[1]TB - Rounded'!G224</f>
        <v>-844</v>
      </c>
      <c r="E9" s="158">
        <f>'[1]TB - Rounded'!G221</f>
        <v>0</v>
      </c>
      <c r="F9" s="193">
        <f>SUM(B9:E9)</f>
        <v>1166072</v>
      </c>
    </row>
    <row r="10" spans="1:6" s="7" customFormat="1" ht="15" customHeight="1">
      <c r="A10" s="5" t="s">
        <v>163</v>
      </c>
      <c r="B10" s="194">
        <f>-'[1]TB - Rounded'!G232</f>
        <v>458431</v>
      </c>
      <c r="C10" s="191">
        <f>-'[1]TB - Rounded'!G228</f>
        <v>-4824</v>
      </c>
      <c r="D10" s="191">
        <f>-'[1]TB - Rounded'!G225</f>
        <v>-258</v>
      </c>
      <c r="E10" s="158">
        <f>'[1]TB - Rounded'!G222</f>
        <v>0</v>
      </c>
      <c r="F10" s="194">
        <f>SUM(B10:E10)</f>
        <v>453349</v>
      </c>
    </row>
    <row r="11" spans="1:6" s="7" customFormat="1" ht="15" customHeight="1">
      <c r="A11" s="5" t="s">
        <v>164</v>
      </c>
      <c r="B11" s="194">
        <f>-'[1]TB - Rounded'!G233</f>
        <v>4736</v>
      </c>
      <c r="C11" s="191">
        <f>-'[1]TB - Rounded'!G229</f>
        <v>-5</v>
      </c>
      <c r="D11" s="158">
        <v>0</v>
      </c>
      <c r="E11" s="158">
        <v>0</v>
      </c>
      <c r="F11" s="194">
        <f>SUM(B11:E11)</f>
        <v>4731</v>
      </c>
    </row>
    <row r="12" spans="1:6" s="28" customFormat="1" ht="15" customHeight="1" thickBot="1">
      <c r="A12" s="195" t="s">
        <v>165</v>
      </c>
      <c r="B12" s="196">
        <f>SUM(B9:B11)</f>
        <v>1642100</v>
      </c>
      <c r="C12" s="104">
        <f>SUM(C9:C11)</f>
        <v>-16846</v>
      </c>
      <c r="D12" s="104">
        <f>SUM(D9:D11)</f>
        <v>-1102</v>
      </c>
      <c r="E12" s="197">
        <f>SUM(E9:E11)</f>
        <v>0</v>
      </c>
      <c r="F12" s="198">
        <f>SUM(F9:F11)</f>
        <v>1624152</v>
      </c>
    </row>
    <row r="13" spans="1:6" s="28" customFormat="1" ht="15" customHeight="1" thickTop="1">
      <c r="A13" s="5"/>
      <c r="B13" s="199"/>
      <c r="C13" s="199"/>
      <c r="D13" s="199"/>
      <c r="E13" s="199"/>
      <c r="F13" s="200"/>
    </row>
    <row r="14" spans="1:6" s="28" customFormat="1" ht="30" customHeight="1">
      <c r="A14" s="190" t="s">
        <v>166</v>
      </c>
      <c r="B14" s="199"/>
      <c r="C14" s="199"/>
      <c r="D14" s="199"/>
      <c r="E14" s="199"/>
      <c r="F14" s="201"/>
    </row>
    <row r="15" spans="1:6" s="28" customFormat="1" ht="15" customHeight="1">
      <c r="A15" s="5" t="s">
        <v>162</v>
      </c>
      <c r="B15" s="191">
        <f>'Premiums YTD-8'!B15</f>
        <v>1744701</v>
      </c>
      <c r="C15" s="191">
        <f>'Premiums YTD-8'!C15</f>
        <v>609979</v>
      </c>
      <c r="D15" s="158">
        <f>'Premiums YTD-8'!D15</f>
        <v>0</v>
      </c>
      <c r="E15" s="158">
        <f>'Premiums YTD-8'!E15</f>
        <v>0</v>
      </c>
      <c r="F15" s="202">
        <f>SUM(B15:E15)</f>
        <v>2354680</v>
      </c>
    </row>
    <row r="16" spans="1:6" s="28" customFormat="1" ht="15" customHeight="1">
      <c r="A16" s="5" t="s">
        <v>167</v>
      </c>
      <c r="B16" s="191">
        <f>'Premiums YTD-8'!B16</f>
        <v>661090</v>
      </c>
      <c r="C16" s="191">
        <f>'Premiums YTD-8'!C16</f>
        <v>225691</v>
      </c>
      <c r="D16" s="158">
        <f>'Premiums YTD-8'!D16</f>
        <v>0</v>
      </c>
      <c r="E16" s="158">
        <f>'Premiums YTD-8'!E16</f>
        <v>0</v>
      </c>
      <c r="F16" s="202">
        <f>SUM(B16:E16)</f>
        <v>886781</v>
      </c>
    </row>
    <row r="17" spans="1:6" s="28" customFormat="1" ht="15" customHeight="1">
      <c r="A17" s="5" t="s">
        <v>168</v>
      </c>
      <c r="B17" s="191">
        <f>'Premiums YTD-8'!B17</f>
        <v>5766</v>
      </c>
      <c r="C17" s="191">
        <f>'Premiums YTD-8'!C17</f>
        <v>1369</v>
      </c>
      <c r="D17" s="158">
        <f>'Premiums YTD-8'!D17</f>
        <v>0</v>
      </c>
      <c r="E17" s="158">
        <f>'Premiums YTD-8'!E17</f>
        <v>0</v>
      </c>
      <c r="F17" s="202">
        <f>SUM(B17:E17)</f>
        <v>7135</v>
      </c>
    </row>
    <row r="18" spans="1:6" s="28" customFormat="1" ht="15" customHeight="1" thickBot="1">
      <c r="A18" s="195" t="s">
        <v>165</v>
      </c>
      <c r="B18" s="203">
        <f>SUM(B15:B17)</f>
        <v>2411557</v>
      </c>
      <c r="C18" s="203">
        <f>SUM(C15:C17)</f>
        <v>837039</v>
      </c>
      <c r="D18" s="197">
        <f>SUM(D15:D17)</f>
        <v>0</v>
      </c>
      <c r="E18" s="197">
        <f>SUM(E15:E17)</f>
        <v>0</v>
      </c>
      <c r="F18" s="204">
        <f>SUM(F15:F17)</f>
        <v>3248596</v>
      </c>
    </row>
    <row r="19" spans="1:6" s="28" customFormat="1" ht="15" customHeight="1" thickTop="1">
      <c r="A19" s="5"/>
      <c r="B19" s="199"/>
      <c r="C19" s="199"/>
      <c r="D19" s="199"/>
      <c r="E19" s="199"/>
      <c r="F19" s="200"/>
    </row>
    <row r="20" spans="1:6" s="28" customFormat="1" ht="30" customHeight="1">
      <c r="A20" s="190" t="s">
        <v>169</v>
      </c>
      <c r="B20" s="205"/>
      <c r="C20" s="205"/>
      <c r="D20" s="205"/>
      <c r="E20" s="205"/>
      <c r="F20" s="201"/>
    </row>
    <row r="21" spans="1:6" s="28" customFormat="1" ht="15" customHeight="1">
      <c r="A21" s="5" t="s">
        <v>162</v>
      </c>
      <c r="B21" s="191">
        <v>1000859</v>
      </c>
      <c r="C21" s="191">
        <v>1395377</v>
      </c>
      <c r="D21" s="158">
        <v>0</v>
      </c>
      <c r="E21" s="158">
        <v>0</v>
      </c>
      <c r="F21" s="202">
        <f>SUM(B21:E21)</f>
        <v>2396236</v>
      </c>
    </row>
    <row r="22" spans="1:6" s="28" customFormat="1" ht="15" customHeight="1">
      <c r="A22" s="5" t="s">
        <v>163</v>
      </c>
      <c r="B22" s="191">
        <v>365351</v>
      </c>
      <c r="C22" s="191">
        <v>527472</v>
      </c>
      <c r="D22" s="158">
        <v>0</v>
      </c>
      <c r="E22" s="158">
        <v>0</v>
      </c>
      <c r="F22" s="202">
        <f>SUM(B22:E22)</f>
        <v>892823</v>
      </c>
    </row>
    <row r="23" spans="1:6" s="28" customFormat="1" ht="15" customHeight="1">
      <c r="A23" s="5" t="s">
        <v>164</v>
      </c>
      <c r="B23" s="191">
        <v>2318</v>
      </c>
      <c r="C23" s="191">
        <v>3702</v>
      </c>
      <c r="D23" s="158">
        <v>0</v>
      </c>
      <c r="E23" s="158">
        <v>0</v>
      </c>
      <c r="F23" s="202">
        <f>SUM(B23:E23)</f>
        <v>6020</v>
      </c>
    </row>
    <row r="24" spans="1:6" s="28" customFormat="1" ht="15" customHeight="1" thickBot="1">
      <c r="A24" s="195" t="s">
        <v>165</v>
      </c>
      <c r="B24" s="203">
        <f>SUM(B21:B23)</f>
        <v>1368528</v>
      </c>
      <c r="C24" s="203">
        <f>SUM(C21:C23)</f>
        <v>1926551</v>
      </c>
      <c r="D24" s="197">
        <f>SUM(D21:D23)</f>
        <v>0</v>
      </c>
      <c r="E24" s="197">
        <f>SUM(E21:E23)</f>
        <v>0</v>
      </c>
      <c r="F24" s="204">
        <f>SUM(F21:F23)</f>
        <v>3295079</v>
      </c>
    </row>
    <row r="25" spans="1:6" s="207" customFormat="1" ht="15" customHeight="1" thickTop="1">
      <c r="A25" s="206"/>
      <c r="B25" s="199"/>
      <c r="C25" s="199"/>
      <c r="D25" s="199"/>
      <c r="E25" s="199"/>
      <c r="F25" s="201"/>
    </row>
    <row r="26" spans="1:6" s="28" customFormat="1" ht="15" customHeight="1">
      <c r="A26" s="190" t="s">
        <v>170</v>
      </c>
      <c r="B26" s="199"/>
      <c r="C26" s="199"/>
      <c r="D26" s="199"/>
      <c r="E26" s="199"/>
      <c r="F26" s="201"/>
    </row>
    <row r="27" spans="1:6" s="28" customFormat="1" ht="15" customHeight="1">
      <c r="A27" s="5" t="s">
        <v>162</v>
      </c>
      <c r="B27" s="191">
        <f aca="true" t="shared" si="0" ref="B27:E29">B9-(B15-B21)</f>
        <v>435091</v>
      </c>
      <c r="C27" s="191">
        <f t="shared" si="0"/>
        <v>773381</v>
      </c>
      <c r="D27" s="191">
        <f t="shared" si="0"/>
        <v>-844</v>
      </c>
      <c r="E27" s="158">
        <f t="shared" si="0"/>
        <v>0</v>
      </c>
      <c r="F27" s="191">
        <f>SUM(B27:E27)</f>
        <v>1207628</v>
      </c>
    </row>
    <row r="28" spans="1:6" s="28" customFormat="1" ht="15" customHeight="1">
      <c r="A28" s="5" t="s">
        <v>163</v>
      </c>
      <c r="B28" s="191">
        <f t="shared" si="0"/>
        <v>162692</v>
      </c>
      <c r="C28" s="191">
        <f t="shared" si="0"/>
        <v>296957</v>
      </c>
      <c r="D28" s="191">
        <f t="shared" si="0"/>
        <v>-258</v>
      </c>
      <c r="E28" s="158">
        <f t="shared" si="0"/>
        <v>0</v>
      </c>
      <c r="F28" s="191">
        <f>SUM(B28:E28)</f>
        <v>459391</v>
      </c>
    </row>
    <row r="29" spans="1:6" s="28" customFormat="1" ht="15" customHeight="1">
      <c r="A29" s="208" t="s">
        <v>164</v>
      </c>
      <c r="B29" s="191">
        <f t="shared" si="0"/>
        <v>1288</v>
      </c>
      <c r="C29" s="191">
        <f t="shared" si="0"/>
        <v>2328</v>
      </c>
      <c r="D29" s="158">
        <f t="shared" si="0"/>
        <v>0</v>
      </c>
      <c r="E29" s="158">
        <f t="shared" si="0"/>
        <v>0</v>
      </c>
      <c r="F29" s="209">
        <f>SUM(B29:E29)</f>
        <v>3616</v>
      </c>
    </row>
    <row r="30" spans="1:6" s="28" customFormat="1" ht="15" customHeight="1" thickBot="1">
      <c r="A30" s="195" t="s">
        <v>165</v>
      </c>
      <c r="B30" s="210">
        <f>SUM(B27:B29)</f>
        <v>599071</v>
      </c>
      <c r="C30" s="210">
        <f>SUM(C27:C29)</f>
        <v>1072666</v>
      </c>
      <c r="D30" s="210">
        <f>SUM(D27:D29)</f>
        <v>-1102</v>
      </c>
      <c r="E30" s="211">
        <f>SUM(E27:E29)</f>
        <v>0</v>
      </c>
      <c r="F30" s="210">
        <f>SUM(F27:F29)</f>
        <v>1670635</v>
      </c>
    </row>
    <row r="31" spans="2:6" s="7" customFormat="1" ht="15" customHeight="1" thickTop="1">
      <c r="B31" s="200"/>
      <c r="C31" s="200"/>
      <c r="D31" s="200"/>
      <c r="E31" s="200"/>
      <c r="F31" s="200"/>
    </row>
    <row r="32" spans="1:6" s="7" customFormat="1" ht="15" customHeight="1">
      <c r="A32" s="300" t="s">
        <v>171</v>
      </c>
      <c r="B32" s="301"/>
      <c r="C32" s="301"/>
      <c r="D32" s="301"/>
      <c r="E32" s="300"/>
      <c r="F32" s="300"/>
    </row>
    <row r="33" spans="1:6" s="7" customFormat="1" ht="15" customHeight="1">
      <c r="A33" s="300"/>
      <c r="B33" s="301"/>
      <c r="C33" s="301"/>
      <c r="D33" s="301"/>
      <c r="E33" s="300"/>
      <c r="F33" s="300"/>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0.7109375" style="85" customWidth="1"/>
    <col min="2" max="6" width="18.7109375" style="212" customWidth="1"/>
    <col min="7" max="16384" width="15.7109375" style="85" customWidth="1"/>
  </cols>
  <sheetData>
    <row r="1" spans="1:6" s="178" customFormat="1" ht="30" customHeight="1">
      <c r="A1" s="175" t="s">
        <v>0</v>
      </c>
      <c r="B1" s="176"/>
      <c r="C1" s="176"/>
      <c r="D1" s="176"/>
      <c r="E1" s="176"/>
      <c r="F1" s="177"/>
    </row>
    <row r="2" spans="1:6" s="182" customFormat="1" ht="15" customHeight="1">
      <c r="A2" s="179"/>
      <c r="B2" s="180"/>
      <c r="C2" s="180"/>
      <c r="D2" s="180"/>
      <c r="E2" s="180"/>
      <c r="F2" s="181"/>
    </row>
    <row r="3" spans="1:6" ht="15" customHeight="1">
      <c r="A3" s="48" t="s">
        <v>159</v>
      </c>
      <c r="B3" s="183"/>
      <c r="C3" s="183"/>
      <c r="D3" s="183"/>
      <c r="E3" s="183"/>
      <c r="F3" s="184"/>
    </row>
    <row r="4" spans="1:6" ht="15" customHeight="1">
      <c r="A4" s="48" t="s">
        <v>158</v>
      </c>
      <c r="B4" s="183"/>
      <c r="C4" s="183"/>
      <c r="D4" s="183"/>
      <c r="E4" s="183"/>
      <c r="F4" s="184"/>
    </row>
    <row r="5" spans="1:6" s="7" customFormat="1" ht="15" customHeight="1">
      <c r="A5" s="185"/>
      <c r="B5" s="186"/>
      <c r="C5" s="186"/>
      <c r="D5" s="186"/>
      <c r="E5" s="186"/>
      <c r="F5" s="186"/>
    </row>
    <row r="6" spans="2:6" s="7" customFormat="1" ht="30" customHeight="1">
      <c r="B6" s="187" t="s">
        <v>73</v>
      </c>
      <c r="C6" s="187" t="s">
        <v>74</v>
      </c>
      <c r="D6" s="187" t="s">
        <v>75</v>
      </c>
      <c r="E6" s="187" t="s">
        <v>76</v>
      </c>
      <c r="F6" s="188" t="s">
        <v>77</v>
      </c>
    </row>
    <row r="7" spans="1:6" s="7" customFormat="1" ht="15" customHeight="1">
      <c r="A7" s="189" t="s">
        <v>160</v>
      </c>
      <c r="B7" s="186"/>
      <c r="C7" s="186"/>
      <c r="D7" s="186"/>
      <c r="E7" s="186"/>
      <c r="F7" s="186"/>
    </row>
    <row r="8" spans="1:6" s="7" customFormat="1" ht="15" customHeight="1">
      <c r="A8" s="190" t="s">
        <v>161</v>
      </c>
      <c r="B8" s="192"/>
      <c r="C8" s="192"/>
      <c r="D8" s="192"/>
      <c r="E8" s="192"/>
      <c r="F8" s="192"/>
    </row>
    <row r="9" spans="1:6" s="94" customFormat="1" ht="15" customHeight="1">
      <c r="A9" s="5" t="s">
        <v>162</v>
      </c>
      <c r="B9" s="193">
        <f>-'[1]TB - Rounded'!I231</f>
        <v>2321705</v>
      </c>
      <c r="C9" s="193">
        <f>-'[1]TB - Rounded'!I227</f>
        <v>-38570</v>
      </c>
      <c r="D9" s="193">
        <f>-'[1]TB - Rounded'!I224</f>
        <v>-1365</v>
      </c>
      <c r="E9" s="193">
        <f>-'[1]TB - Rounded'!I221</f>
        <v>-222</v>
      </c>
      <c r="F9" s="193">
        <f>SUM(B9:E9)</f>
        <v>2281548</v>
      </c>
    </row>
    <row r="10" spans="1:6" s="7" customFormat="1" ht="15" customHeight="1">
      <c r="A10" s="5" t="s">
        <v>163</v>
      </c>
      <c r="B10" s="194">
        <f>-'[1]TB - Rounded'!I232</f>
        <v>876148</v>
      </c>
      <c r="C10" s="191">
        <f>-'[1]TB - Rounded'!I228</f>
        <v>-15134</v>
      </c>
      <c r="D10" s="191">
        <f>-'[1]TB - Rounded'!I225</f>
        <v>-337</v>
      </c>
      <c r="E10" s="158">
        <f>'[1]TB - Rounded'!I222</f>
        <v>0</v>
      </c>
      <c r="F10" s="194">
        <f>SUM(B10:E10)</f>
        <v>860677</v>
      </c>
    </row>
    <row r="11" spans="1:6" s="7" customFormat="1" ht="15" customHeight="1">
      <c r="A11" s="5" t="s">
        <v>164</v>
      </c>
      <c r="B11" s="194">
        <f>-'[1]TB - Rounded'!I233</f>
        <v>7607</v>
      </c>
      <c r="C11" s="191">
        <f>-'[1]TB - Rounded'!I229</f>
        <v>-563</v>
      </c>
      <c r="D11" s="158">
        <v>0</v>
      </c>
      <c r="E11" s="158">
        <v>0</v>
      </c>
      <c r="F11" s="194">
        <f>SUM(B11:E11)</f>
        <v>7044</v>
      </c>
    </row>
    <row r="12" spans="1:6" s="28" customFormat="1" ht="15" customHeight="1" thickBot="1">
      <c r="A12" s="195" t="s">
        <v>165</v>
      </c>
      <c r="B12" s="196">
        <f>SUM(B9:B11)</f>
        <v>3205460</v>
      </c>
      <c r="C12" s="104">
        <f>SUM(C9:C11)</f>
        <v>-54267</v>
      </c>
      <c r="D12" s="104">
        <f>SUM(D9:D11)</f>
        <v>-1702</v>
      </c>
      <c r="E12" s="104">
        <f>SUM(E9:E11)</f>
        <v>-222</v>
      </c>
      <c r="F12" s="198">
        <f>SUM(F9:F11)</f>
        <v>3149269</v>
      </c>
    </row>
    <row r="13" spans="1:6" s="28" customFormat="1" ht="15" customHeight="1" thickTop="1">
      <c r="A13" s="5"/>
      <c r="B13" s="199"/>
      <c r="C13" s="199"/>
      <c r="D13" s="199"/>
      <c r="E13" s="199"/>
      <c r="F13" s="200"/>
    </row>
    <row r="14" spans="1:6" s="28" customFormat="1" ht="30" customHeight="1">
      <c r="A14" s="190" t="s">
        <v>166</v>
      </c>
      <c r="B14" s="199"/>
      <c r="C14" s="199"/>
      <c r="D14" s="199"/>
      <c r="E14" s="199"/>
      <c r="F14" s="201"/>
    </row>
    <row r="15" spans="1:6" s="28" customFormat="1" ht="15" customHeight="1">
      <c r="A15" s="5" t="s">
        <v>162</v>
      </c>
      <c r="B15" s="213">
        <f>-'[1]TB - Rounded'!I71</f>
        <v>1744701</v>
      </c>
      <c r="C15" s="213">
        <f>-'[1]TB - Rounded'!I67</f>
        <v>609979</v>
      </c>
      <c r="D15" s="158">
        <v>0</v>
      </c>
      <c r="E15" s="158">
        <v>0</v>
      </c>
      <c r="F15" s="202">
        <f>SUM(B15:E15)</f>
        <v>2354680</v>
      </c>
    </row>
    <row r="16" spans="1:6" s="28" customFormat="1" ht="15" customHeight="1">
      <c r="A16" s="5" t="s">
        <v>167</v>
      </c>
      <c r="B16" s="213">
        <f>-'[1]TB - Rounded'!I72</f>
        <v>661090</v>
      </c>
      <c r="C16" s="213">
        <f>-'[1]TB - Rounded'!I68</f>
        <v>225691</v>
      </c>
      <c r="D16" s="158">
        <v>0</v>
      </c>
      <c r="E16" s="158">
        <v>0</v>
      </c>
      <c r="F16" s="202">
        <f>SUM(B16:E16)</f>
        <v>886781</v>
      </c>
    </row>
    <row r="17" spans="1:6" s="28" customFormat="1" ht="15" customHeight="1">
      <c r="A17" s="5" t="s">
        <v>168</v>
      </c>
      <c r="B17" s="213">
        <f>-'[1]TB - Rounded'!I73</f>
        <v>5766</v>
      </c>
      <c r="C17" s="213">
        <f>-'[1]TB - Rounded'!I69</f>
        <v>1369</v>
      </c>
      <c r="D17" s="158">
        <v>0</v>
      </c>
      <c r="E17" s="158">
        <v>0</v>
      </c>
      <c r="F17" s="202">
        <f>SUM(B17:E17)</f>
        <v>7135</v>
      </c>
    </row>
    <row r="18" spans="1:6" s="28" customFormat="1" ht="15" customHeight="1" thickBot="1">
      <c r="A18" s="195" t="s">
        <v>165</v>
      </c>
      <c r="B18" s="203">
        <f>SUM(B15:B17)</f>
        <v>2411557</v>
      </c>
      <c r="C18" s="203">
        <f>SUM(C15:C17)</f>
        <v>837039</v>
      </c>
      <c r="D18" s="197">
        <f>SUM(D15:D17)</f>
        <v>0</v>
      </c>
      <c r="E18" s="197">
        <f>SUM(E15:E17)</f>
        <v>0</v>
      </c>
      <c r="F18" s="204">
        <f>SUM(F15:F17)</f>
        <v>3248596</v>
      </c>
    </row>
    <row r="19" spans="1:6" s="28" customFormat="1" ht="15" customHeight="1" thickTop="1">
      <c r="A19" s="5"/>
      <c r="B19" s="199"/>
      <c r="C19" s="199"/>
      <c r="D19" s="199"/>
      <c r="E19" s="199"/>
      <c r="F19" s="200"/>
    </row>
    <row r="20" spans="1:6" s="28" customFormat="1" ht="30" customHeight="1">
      <c r="A20" s="190" t="s">
        <v>172</v>
      </c>
      <c r="B20" s="205"/>
      <c r="C20" s="205"/>
      <c r="D20" s="205"/>
      <c r="E20" s="205"/>
      <c r="F20" s="201"/>
    </row>
    <row r="21" spans="1:6" s="28" customFormat="1" ht="15" customHeight="1">
      <c r="A21" s="5" t="s">
        <v>162</v>
      </c>
      <c r="B21" s="158">
        <v>0</v>
      </c>
      <c r="C21" s="213">
        <v>2512727</v>
      </c>
      <c r="D21" s="158">
        <v>0</v>
      </c>
      <c r="E21" s="158">
        <v>0</v>
      </c>
      <c r="F21" s="202">
        <f>SUM(B21:E21)</f>
        <v>2512727</v>
      </c>
    </row>
    <row r="22" spans="1:6" s="28" customFormat="1" ht="15" customHeight="1">
      <c r="A22" s="5" t="s">
        <v>163</v>
      </c>
      <c r="B22" s="158">
        <v>0</v>
      </c>
      <c r="C22" s="213">
        <v>956143</v>
      </c>
      <c r="D22" s="158">
        <v>0</v>
      </c>
      <c r="E22" s="158">
        <v>0</v>
      </c>
      <c r="F22" s="202">
        <f>SUM(B22:E22)</f>
        <v>956143</v>
      </c>
    </row>
    <row r="23" spans="1:6" s="28" customFormat="1" ht="15" customHeight="1">
      <c r="A23" s="5" t="s">
        <v>164</v>
      </c>
      <c r="B23" s="158">
        <v>0</v>
      </c>
      <c r="C23" s="213">
        <v>7614</v>
      </c>
      <c r="D23" s="158">
        <v>0</v>
      </c>
      <c r="E23" s="158">
        <v>0</v>
      </c>
      <c r="F23" s="202">
        <f>SUM(B23:E23)</f>
        <v>7614</v>
      </c>
    </row>
    <row r="24" spans="1:6" s="28" customFormat="1" ht="15" customHeight="1" thickBot="1">
      <c r="A24" s="195" t="s">
        <v>165</v>
      </c>
      <c r="B24" s="197">
        <f>SUM(B21:B23)</f>
        <v>0</v>
      </c>
      <c r="C24" s="203">
        <f>SUM(C21:C23)</f>
        <v>3476484</v>
      </c>
      <c r="D24" s="197">
        <f>SUM(D21:D23)</f>
        <v>0</v>
      </c>
      <c r="E24" s="197">
        <f>SUM(E21:E23)</f>
        <v>0</v>
      </c>
      <c r="F24" s="204">
        <f>SUM(F21:F23)</f>
        <v>3476484</v>
      </c>
    </row>
    <row r="25" spans="1:6" s="207" customFormat="1" ht="15" customHeight="1" thickTop="1">
      <c r="A25" s="206"/>
      <c r="B25" s="199"/>
      <c r="C25" s="199"/>
      <c r="D25" s="199"/>
      <c r="E25" s="199"/>
      <c r="F25" s="201"/>
    </row>
    <row r="26" spans="1:6" s="28" customFormat="1" ht="15" customHeight="1">
      <c r="A26" s="190" t="s">
        <v>170</v>
      </c>
      <c r="B26" s="199"/>
      <c r="C26" s="199"/>
      <c r="D26" s="199"/>
      <c r="E26" s="199"/>
      <c r="F26" s="201"/>
    </row>
    <row r="27" spans="1:6" s="28" customFormat="1" ht="15" customHeight="1">
      <c r="A27" s="5" t="s">
        <v>162</v>
      </c>
      <c r="B27" s="213">
        <f aca="true" t="shared" si="0" ref="B27:E29">B9-(B15-B21)</f>
        <v>577004</v>
      </c>
      <c r="C27" s="213">
        <f t="shared" si="0"/>
        <v>1864178</v>
      </c>
      <c r="D27" s="191">
        <f t="shared" si="0"/>
        <v>-1365</v>
      </c>
      <c r="E27" s="191">
        <f t="shared" si="0"/>
        <v>-222</v>
      </c>
      <c r="F27" s="213">
        <f>SUM(B27:E27)</f>
        <v>2439595</v>
      </c>
    </row>
    <row r="28" spans="1:6" s="28" customFormat="1" ht="15" customHeight="1">
      <c r="A28" s="5" t="s">
        <v>163</v>
      </c>
      <c r="B28" s="213">
        <f t="shared" si="0"/>
        <v>215058</v>
      </c>
      <c r="C28" s="213">
        <f t="shared" si="0"/>
        <v>715318</v>
      </c>
      <c r="D28" s="191">
        <f t="shared" si="0"/>
        <v>-337</v>
      </c>
      <c r="E28" s="158">
        <f t="shared" si="0"/>
        <v>0</v>
      </c>
      <c r="F28" s="213">
        <f>SUM(B28:E28)</f>
        <v>930039</v>
      </c>
    </row>
    <row r="29" spans="1:6" s="28" customFormat="1" ht="15" customHeight="1">
      <c r="A29" s="208" t="s">
        <v>164</v>
      </c>
      <c r="B29" s="202">
        <f t="shared" si="0"/>
        <v>1841</v>
      </c>
      <c r="C29" s="202">
        <f t="shared" si="0"/>
        <v>5682</v>
      </c>
      <c r="D29" s="158">
        <f t="shared" si="0"/>
        <v>0</v>
      </c>
      <c r="E29" s="158">
        <f t="shared" si="0"/>
        <v>0</v>
      </c>
      <c r="F29" s="202">
        <f>SUM(B29:E29)</f>
        <v>7523</v>
      </c>
    </row>
    <row r="30" spans="1:6" s="28" customFormat="1" ht="15" customHeight="1" thickBot="1">
      <c r="A30" s="195" t="s">
        <v>165</v>
      </c>
      <c r="B30" s="210">
        <f>SUM(B27:B29)</f>
        <v>793903</v>
      </c>
      <c r="C30" s="210">
        <f>SUM(C27:C29)</f>
        <v>2585178</v>
      </c>
      <c r="D30" s="210">
        <f>SUM(D27:D29)</f>
        <v>-1702</v>
      </c>
      <c r="E30" s="210">
        <f>SUM(E27:E29)</f>
        <v>-222</v>
      </c>
      <c r="F30" s="210">
        <f>SUM(F27:F29)</f>
        <v>3377157</v>
      </c>
    </row>
    <row r="31" spans="1:6" s="28" customFormat="1" ht="15" customHeight="1" thickTop="1">
      <c r="A31" s="195"/>
      <c r="B31" s="20"/>
      <c r="C31" s="20"/>
      <c r="D31" s="20"/>
      <c r="E31" s="214"/>
      <c r="F31" s="20"/>
    </row>
    <row r="32" spans="1:6" s="215" customFormat="1" ht="19.5" customHeight="1">
      <c r="A32" s="300" t="s">
        <v>173</v>
      </c>
      <c r="B32" s="300"/>
      <c r="C32" s="300"/>
      <c r="D32" s="300"/>
      <c r="E32" s="300"/>
      <c r="F32" s="300"/>
    </row>
    <row r="33" spans="1:6" s="215" customFormat="1" ht="19.5" customHeight="1">
      <c r="A33" s="300"/>
      <c r="B33" s="300"/>
      <c r="C33" s="300"/>
      <c r="D33" s="300"/>
      <c r="E33" s="300"/>
      <c r="F33" s="300"/>
    </row>
    <row r="34" spans="1:6" s="215" customFormat="1" ht="19.5" customHeight="1">
      <c r="A34" s="300"/>
      <c r="B34" s="300"/>
      <c r="C34" s="300"/>
      <c r="D34" s="300"/>
      <c r="E34" s="300"/>
      <c r="F34" s="300"/>
    </row>
    <row r="35" spans="1:6" s="219" customFormat="1" ht="13.5">
      <c r="A35" s="216"/>
      <c r="B35" s="302" t="s">
        <v>174</v>
      </c>
      <c r="C35" s="217"/>
      <c r="D35" s="218"/>
      <c r="E35" s="302" t="s">
        <v>174</v>
      </c>
      <c r="F35" s="217"/>
    </row>
    <row r="36" spans="1:6" s="219" customFormat="1" ht="13.5">
      <c r="A36" s="217" t="s">
        <v>175</v>
      </c>
      <c r="B36" s="302"/>
      <c r="C36" s="220" t="s">
        <v>176</v>
      </c>
      <c r="D36" s="217" t="s">
        <v>175</v>
      </c>
      <c r="E36" s="302"/>
      <c r="F36" s="220" t="s">
        <v>176</v>
      </c>
    </row>
    <row r="37" spans="1:6" s="223" customFormat="1" ht="15.75">
      <c r="A37" s="221" t="s">
        <v>177</v>
      </c>
      <c r="B37" s="222">
        <v>581833.94</v>
      </c>
      <c r="C37" s="222">
        <f>B37+68105</f>
        <v>649938.94</v>
      </c>
      <c r="D37" s="221" t="s">
        <v>178</v>
      </c>
      <c r="E37" s="222">
        <v>522245</v>
      </c>
      <c r="F37" s="222">
        <f>E37+61243</f>
        <v>583488</v>
      </c>
    </row>
    <row r="38" spans="1:7" s="223" customFormat="1" ht="15.75">
      <c r="A38" s="221" t="s">
        <v>179</v>
      </c>
      <c r="B38" s="222">
        <v>569552.9500000002</v>
      </c>
      <c r="C38" s="222">
        <f>B38+64508</f>
        <v>634060.9500000002</v>
      </c>
      <c r="D38" s="221" t="s">
        <v>180</v>
      </c>
      <c r="E38" s="222">
        <v>503820</v>
      </c>
      <c r="F38" s="222">
        <f>E38+57482</f>
        <v>561302</v>
      </c>
      <c r="G38" s="224"/>
    </row>
    <row r="39" spans="1:7" s="223" customFormat="1" ht="15.75">
      <c r="A39" s="221" t="s">
        <v>181</v>
      </c>
      <c r="B39" s="222">
        <v>557566.7</v>
      </c>
      <c r="C39" s="222">
        <f>B39+65122</f>
        <v>622688.7</v>
      </c>
      <c r="D39" s="221"/>
      <c r="E39" s="222"/>
      <c r="F39" s="222"/>
      <c r="G39" s="224"/>
    </row>
    <row r="40" spans="1:7" s="223" customFormat="1" ht="15.75">
      <c r="A40" s="221" t="s">
        <v>182</v>
      </c>
      <c r="B40" s="222">
        <v>540988.46</v>
      </c>
      <c r="C40" s="222">
        <f>B40+65924</f>
        <v>606912.46</v>
      </c>
      <c r="D40" s="221"/>
      <c r="E40" s="222"/>
      <c r="F40" s="222"/>
      <c r="G40" s="224"/>
    </row>
    <row r="41" spans="1:6" s="78" customFormat="1" ht="13.5">
      <c r="A41" s="225"/>
      <c r="B41" s="226"/>
      <c r="C41" s="226"/>
      <c r="D41" s="226"/>
      <c r="E41" s="225"/>
      <c r="F41" s="227"/>
    </row>
    <row r="42" spans="1:6" s="78" customFormat="1" ht="13.5">
      <c r="A42" s="300" t="s">
        <v>183</v>
      </c>
      <c r="B42" s="300"/>
      <c r="C42" s="300"/>
      <c r="D42" s="300"/>
      <c r="E42" s="300"/>
      <c r="F42" s="300"/>
    </row>
    <row r="43" spans="1:6" s="78" customFormat="1" ht="15" customHeight="1">
      <c r="A43" s="300"/>
      <c r="B43" s="300"/>
      <c r="C43" s="300"/>
      <c r="D43" s="300"/>
      <c r="E43" s="300"/>
      <c r="F43" s="300"/>
    </row>
    <row r="44" spans="1:6" s="78" customFormat="1" ht="15" customHeight="1">
      <c r="A44" s="225"/>
      <c r="B44" s="226"/>
      <c r="C44" s="226"/>
      <c r="D44" s="226"/>
      <c r="E44" s="225"/>
      <c r="F44" s="227"/>
    </row>
    <row r="45" spans="1:6" s="78" customFormat="1" ht="15" customHeight="1">
      <c r="A45" s="225"/>
      <c r="B45" s="226"/>
      <c r="C45" s="226"/>
      <c r="D45" s="226"/>
      <c r="E45" s="225"/>
      <c r="F45" s="227"/>
    </row>
    <row r="46" spans="1:6" s="78" customFormat="1" ht="15" customHeight="1">
      <c r="A46" s="225"/>
      <c r="B46" s="226"/>
      <c r="C46" s="226"/>
      <c r="D46" s="226"/>
      <c r="E46" s="225"/>
      <c r="F46" s="227"/>
    </row>
    <row r="47" spans="1:6" s="78" customFormat="1" ht="15" customHeight="1">
      <c r="A47" s="225"/>
      <c r="B47" s="226"/>
      <c r="C47" s="226"/>
      <c r="D47" s="226"/>
      <c r="E47" s="225"/>
      <c r="F47" s="227"/>
    </row>
    <row r="48" spans="1:6" s="78" customFormat="1" ht="15" customHeight="1">
      <c r="A48" s="225"/>
      <c r="B48" s="226"/>
      <c r="C48" s="226"/>
      <c r="D48" s="226"/>
      <c r="E48" s="225"/>
      <c r="F48" s="227"/>
    </row>
    <row r="49" spans="1:6" s="78" customFormat="1" ht="15" customHeight="1">
      <c r="A49" s="225"/>
      <c r="B49" s="226"/>
      <c r="C49" s="226"/>
      <c r="D49" s="226"/>
      <c r="E49" s="225"/>
      <c r="F49" s="227"/>
    </row>
    <row r="50" spans="1:6" s="78" customFormat="1" ht="15" customHeight="1">
      <c r="A50" s="225"/>
      <c r="B50" s="226"/>
      <c r="C50" s="226"/>
      <c r="D50" s="226"/>
      <c r="E50" s="225"/>
      <c r="F50" s="227"/>
    </row>
    <row r="51" spans="1:6" s="78" customFormat="1" ht="15" customHeight="1">
      <c r="A51" s="225"/>
      <c r="B51" s="226"/>
      <c r="C51" s="226"/>
      <c r="D51" s="226"/>
      <c r="E51" s="225"/>
      <c r="F51" s="227"/>
    </row>
    <row r="52" spans="1:6" s="78" customFormat="1" ht="15" customHeight="1">
      <c r="A52" s="225"/>
      <c r="B52" s="226"/>
      <c r="C52" s="226"/>
      <c r="D52" s="226"/>
      <c r="E52" s="225"/>
      <c r="F52" s="227"/>
    </row>
    <row r="53" spans="1:6" s="78" customFormat="1" ht="15" customHeight="1">
      <c r="A53" s="225"/>
      <c r="B53" s="226"/>
      <c r="C53" s="226"/>
      <c r="D53" s="226"/>
      <c r="E53" s="225"/>
      <c r="F53" s="227"/>
    </row>
    <row r="54" spans="1:6" s="78" customFormat="1" ht="15" customHeight="1">
      <c r="A54" s="225"/>
      <c r="B54" s="226"/>
      <c r="C54" s="226"/>
      <c r="D54" s="226"/>
      <c r="E54" s="225"/>
      <c r="F54" s="227"/>
    </row>
    <row r="55" spans="1:6" s="78" customFormat="1" ht="15" customHeight="1">
      <c r="A55" s="225"/>
      <c r="B55" s="226"/>
      <c r="C55" s="226"/>
      <c r="D55" s="226"/>
      <c r="E55" s="225"/>
      <c r="F55" s="227"/>
    </row>
    <row r="56" spans="1:6" s="78" customFormat="1" ht="15" customHeight="1">
      <c r="A56" s="225"/>
      <c r="B56" s="226"/>
      <c r="C56" s="226"/>
      <c r="D56" s="226"/>
      <c r="E56" s="225"/>
      <c r="F56" s="227"/>
    </row>
    <row r="57" spans="1:6" s="78" customFormat="1" ht="15" customHeight="1">
      <c r="A57" s="225"/>
      <c r="B57" s="226"/>
      <c r="C57" s="226"/>
      <c r="D57" s="226"/>
      <c r="E57" s="225"/>
      <c r="F57" s="227"/>
    </row>
    <row r="58" spans="1:6" s="78" customFormat="1" ht="15" customHeight="1">
      <c r="A58" s="225"/>
      <c r="B58" s="226"/>
      <c r="C58" s="226"/>
      <c r="D58" s="226"/>
      <c r="E58" s="225"/>
      <c r="F58" s="227"/>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35" customWidth="1"/>
    <col min="2" max="4" width="16.7109375" style="258" customWidth="1"/>
    <col min="5" max="6" width="16.7109375" style="252" customWidth="1"/>
    <col min="7" max="16384" width="15.7109375" style="16" customWidth="1"/>
  </cols>
  <sheetData>
    <row r="1" spans="1:6" s="228" customFormat="1" ht="24.75" customHeight="1">
      <c r="A1" s="303" t="s">
        <v>0</v>
      </c>
      <c r="B1" s="303"/>
      <c r="C1" s="303"/>
      <c r="D1" s="303"/>
      <c r="E1" s="303"/>
      <c r="F1" s="303"/>
    </row>
    <row r="2" spans="1:6" s="231" customFormat="1" ht="15" customHeight="1">
      <c r="A2" s="229"/>
      <c r="B2" s="230"/>
      <c r="C2" s="230"/>
      <c r="D2" s="230"/>
      <c r="E2" s="230"/>
      <c r="F2" s="230"/>
    </row>
    <row r="3" spans="1:6" s="232" customFormat="1" ht="15" customHeight="1">
      <c r="A3" s="304" t="s">
        <v>184</v>
      </c>
      <c r="B3" s="304"/>
      <c r="C3" s="304"/>
      <c r="D3" s="304"/>
      <c r="E3" s="304"/>
      <c r="F3" s="304"/>
    </row>
    <row r="4" spans="1:6" s="232" customFormat="1" ht="15" customHeight="1">
      <c r="A4" s="304" t="s">
        <v>185</v>
      </c>
      <c r="B4" s="304"/>
      <c r="C4" s="304"/>
      <c r="D4" s="304"/>
      <c r="E4" s="304"/>
      <c r="F4" s="304"/>
    </row>
    <row r="5" spans="1:6" s="234" customFormat="1" ht="15" customHeight="1">
      <c r="A5" s="229"/>
      <c r="B5" s="233"/>
      <c r="C5" s="233"/>
      <c r="D5" s="233"/>
      <c r="E5" s="230"/>
      <c r="F5" s="230"/>
    </row>
    <row r="6" spans="2:6" ht="30" customHeight="1">
      <c r="B6" s="187" t="s">
        <v>73</v>
      </c>
      <c r="C6" s="187" t="s">
        <v>74</v>
      </c>
      <c r="D6" s="187" t="s">
        <v>75</v>
      </c>
      <c r="E6" s="187" t="s">
        <v>76</v>
      </c>
      <c r="F6" s="188" t="s">
        <v>77</v>
      </c>
    </row>
    <row r="7" spans="1:6" ht="15" customHeight="1">
      <c r="A7" s="236" t="s">
        <v>186</v>
      </c>
      <c r="B7" s="237"/>
      <c r="C7" s="237"/>
      <c r="D7" s="237"/>
      <c r="E7" s="237"/>
      <c r="F7" s="237"/>
    </row>
    <row r="8" spans="1:6" ht="15" customHeight="1">
      <c r="A8" s="236" t="s">
        <v>187</v>
      </c>
      <c r="B8" s="238"/>
      <c r="C8" s="238"/>
      <c r="D8" s="238"/>
      <c r="E8" s="238"/>
      <c r="F8" s="238"/>
    </row>
    <row r="9" spans="1:6" ht="15" customHeight="1">
      <c r="A9" s="239" t="s">
        <v>188</v>
      </c>
      <c r="B9" s="193">
        <f>'[1]Loss Expenses Paid QTD-15'!E27</f>
        <v>75326</v>
      </c>
      <c r="C9" s="193">
        <f>'[1]Loss Expenses Paid QTD-15'!E21</f>
        <v>911485</v>
      </c>
      <c r="D9" s="193">
        <f>'[1]Loss Expenses Paid QTD-15'!E15+'[1]TB - Rounded'!G296</f>
        <v>-22315</v>
      </c>
      <c r="E9" s="193">
        <f>'[1]TB - Rounded'!G293</f>
        <v>-150</v>
      </c>
      <c r="F9" s="193">
        <f>SUM(B9:E9)</f>
        <v>964346</v>
      </c>
    </row>
    <row r="10" spans="1:6" ht="15" customHeight="1">
      <c r="A10" s="239" t="s">
        <v>163</v>
      </c>
      <c r="B10" s="194">
        <f>'[1]Loss Expenses Paid QTD-15'!E28</f>
        <v>66117</v>
      </c>
      <c r="C10" s="194">
        <f>'[1]Loss Expenses Paid QTD-15'!E22</f>
        <v>148715</v>
      </c>
      <c r="D10" s="158">
        <f>'[1]Loss Expenses Paid QTD-15'!E16</f>
        <v>0</v>
      </c>
      <c r="E10" s="158">
        <f>'[1]TB - Rounded'!G294</f>
        <v>0</v>
      </c>
      <c r="F10" s="194">
        <f>SUM(B10:E10)</f>
        <v>214832</v>
      </c>
    </row>
    <row r="11" spans="1:6" ht="15" customHeight="1">
      <c r="A11" s="239" t="s">
        <v>164</v>
      </c>
      <c r="B11" s="158">
        <f>'[1]Loss Expenses Paid QTD-15'!E29</f>
        <v>0</v>
      </c>
      <c r="C11" s="158">
        <f>'[1]Loss Expenses Paid QTD-15'!E23</f>
        <v>0</v>
      </c>
      <c r="D11" s="158">
        <f>'[1]Loss Expenses Paid QTD-15'!E17</f>
        <v>0</v>
      </c>
      <c r="E11" s="158">
        <v>0</v>
      </c>
      <c r="F11" s="158">
        <f>SUM(B11:E11)</f>
        <v>0</v>
      </c>
    </row>
    <row r="12" spans="1:6" ht="15" customHeight="1" thickBot="1">
      <c r="A12" s="240" t="s">
        <v>165</v>
      </c>
      <c r="B12" s="196">
        <f>SUM(B9:B11)</f>
        <v>141443</v>
      </c>
      <c r="C12" s="196">
        <f>SUM(C9:C11)</f>
        <v>1060200</v>
      </c>
      <c r="D12" s="104">
        <f>SUM(D9:D11)</f>
        <v>-22315</v>
      </c>
      <c r="E12" s="104">
        <f>SUM(E9:E11)</f>
        <v>-150</v>
      </c>
      <c r="F12" s="198">
        <f>SUM(F9:F11)</f>
        <v>1179178</v>
      </c>
    </row>
    <row r="13" spans="1:6" ht="15" customHeight="1" thickTop="1">
      <c r="A13" s="236"/>
      <c r="B13" s="241"/>
      <c r="C13" s="241"/>
      <c r="D13" s="241"/>
      <c r="E13" s="242"/>
      <c r="F13" s="243"/>
    </row>
    <row r="14" spans="1:6" ht="15" customHeight="1">
      <c r="A14" s="236" t="s">
        <v>189</v>
      </c>
      <c r="B14" s="241"/>
      <c r="C14" s="241"/>
      <c r="D14" s="241"/>
      <c r="E14" s="242"/>
      <c r="F14" s="243"/>
    </row>
    <row r="15" spans="1:6" ht="15" customHeight="1">
      <c r="A15" s="239" t="s">
        <v>190</v>
      </c>
      <c r="B15" s="194">
        <f>'[1]Unpaid Loss Reserves-13'!B9</f>
        <v>210500</v>
      </c>
      <c r="C15" s="194">
        <f>'[1]Unpaid Loss Reserves-13'!C9</f>
        <v>528395</v>
      </c>
      <c r="D15" s="158">
        <f>'[1]Unpaid Loss Reserves-13'!D9</f>
        <v>0</v>
      </c>
      <c r="E15" s="158">
        <v>0</v>
      </c>
      <c r="F15" s="194">
        <f>SUM(B15:E15)</f>
        <v>738895</v>
      </c>
    </row>
    <row r="16" spans="1:6" ht="15" customHeight="1">
      <c r="A16" s="239" t="s">
        <v>191</v>
      </c>
      <c r="B16" s="194">
        <f>'[1]Unpaid Loss Reserves-13'!B10</f>
        <v>294878</v>
      </c>
      <c r="C16" s="194">
        <f>'[1]Unpaid Loss Reserves-13'!C10</f>
        <v>123752</v>
      </c>
      <c r="D16" s="194">
        <f>'[1]Unpaid Loss Reserves-13'!D10</f>
        <v>5000</v>
      </c>
      <c r="E16" s="158">
        <v>0</v>
      </c>
      <c r="F16" s="194">
        <f>SUM(B16:E16)</f>
        <v>423630</v>
      </c>
    </row>
    <row r="17" spans="1:6" ht="15" customHeight="1">
      <c r="A17" s="239" t="s">
        <v>192</v>
      </c>
      <c r="B17" s="158">
        <f>'[1]Unpaid Loss Reserves-13'!B11</f>
        <v>0</v>
      </c>
      <c r="C17" s="158">
        <f>'[1]Unpaid Loss Reserves-13'!C11</f>
        <v>0</v>
      </c>
      <c r="D17" s="158">
        <f>'[1]Unpaid Loss Reserves-13'!D11</f>
        <v>0</v>
      </c>
      <c r="E17" s="158">
        <v>0</v>
      </c>
      <c r="F17" s="158">
        <f>SUM(B17:E17)</f>
        <v>0</v>
      </c>
    </row>
    <row r="18" spans="1:6" ht="15" customHeight="1" thickBot="1">
      <c r="A18" s="240" t="s">
        <v>165</v>
      </c>
      <c r="B18" s="196">
        <f>SUM(B15:B17)</f>
        <v>505378</v>
      </c>
      <c r="C18" s="196">
        <f>SUM(C15:C17)</f>
        <v>652147</v>
      </c>
      <c r="D18" s="196">
        <f>SUM(D15:D17)</f>
        <v>5000</v>
      </c>
      <c r="E18" s="197">
        <f>SUM(E15:E17)</f>
        <v>0</v>
      </c>
      <c r="F18" s="198">
        <f>SUM(F15:F17)</f>
        <v>1162525</v>
      </c>
    </row>
    <row r="19" spans="1:6" ht="15" customHeight="1" thickTop="1">
      <c r="A19" s="236"/>
      <c r="B19" s="100"/>
      <c r="C19" s="100"/>
      <c r="D19" s="100"/>
      <c r="E19" s="244"/>
      <c r="F19" s="245"/>
    </row>
    <row r="20" spans="1:6" ht="15" customHeight="1">
      <c r="A20" s="236" t="s">
        <v>193</v>
      </c>
      <c r="B20" s="242"/>
      <c r="C20" s="242"/>
      <c r="D20" s="242"/>
      <c r="E20" s="242"/>
      <c r="F20" s="246"/>
    </row>
    <row r="21" spans="1:6" ht="15" customHeight="1">
      <c r="A21" s="239" t="s">
        <v>190</v>
      </c>
      <c r="B21" s="194">
        <f>'[1]Unpaid Loss Reserves-13'!B16</f>
        <v>97614</v>
      </c>
      <c r="C21" s="194">
        <f>'[1]Unpaid Loss Reserves-13'!C16</f>
        <v>122818</v>
      </c>
      <c r="D21" s="158">
        <f>'[1]Unpaid Loss Reserves-13'!D16</f>
        <v>0</v>
      </c>
      <c r="E21" s="158">
        <v>0</v>
      </c>
      <c r="F21" s="194">
        <f>SUM(B21:E21)</f>
        <v>220432</v>
      </c>
    </row>
    <row r="22" spans="1:6" ht="15" customHeight="1">
      <c r="A22" s="239" t="s">
        <v>191</v>
      </c>
      <c r="B22" s="194">
        <f>'[1]Unpaid Loss Reserves-13'!B17</f>
        <v>136742</v>
      </c>
      <c r="C22" s="194">
        <f>'[1]Unpaid Loss Reserves-13'!C17</f>
        <v>28765</v>
      </c>
      <c r="D22" s="194">
        <f>'[1]Unpaid Loss Reserves-13'!D17</f>
        <v>21134</v>
      </c>
      <c r="E22" s="158">
        <v>0</v>
      </c>
      <c r="F22" s="194">
        <f>SUM(B22:E22)</f>
        <v>186641</v>
      </c>
    </row>
    <row r="23" spans="1:6" ht="15" customHeight="1">
      <c r="A23" s="239" t="s">
        <v>192</v>
      </c>
      <c r="B23" s="158">
        <f>'[1]Unpaid Loss Reserves-13'!B18</f>
        <v>0</v>
      </c>
      <c r="C23" s="158">
        <f>'[1]Unpaid Loss Reserves-13'!C18</f>
        <v>0</v>
      </c>
      <c r="D23" s="158">
        <f>'[1]Unpaid Loss Reserves-13'!D18</f>
        <v>0</v>
      </c>
      <c r="E23" s="158">
        <v>0</v>
      </c>
      <c r="F23" s="158">
        <f>SUM(B23:E23)</f>
        <v>0</v>
      </c>
    </row>
    <row r="24" spans="1:6" ht="15" customHeight="1" thickBot="1">
      <c r="A24" s="240" t="s">
        <v>165</v>
      </c>
      <c r="B24" s="196">
        <f>SUM(B21:B23)</f>
        <v>234356</v>
      </c>
      <c r="C24" s="196">
        <f>SUM(C21:C23)</f>
        <v>151583</v>
      </c>
      <c r="D24" s="196">
        <f>SUM(D21:D23)</f>
        <v>21134</v>
      </c>
      <c r="E24" s="197">
        <f>SUM(E21:E23)</f>
        <v>0</v>
      </c>
      <c r="F24" s="198">
        <f>SUM(F21:F23)</f>
        <v>407073</v>
      </c>
    </row>
    <row r="25" spans="1:6" ht="15" customHeight="1" thickTop="1">
      <c r="A25" s="236"/>
      <c r="B25" s="241"/>
      <c r="C25" s="241"/>
      <c r="D25" s="241"/>
      <c r="E25" s="242"/>
      <c r="F25" s="243"/>
    </row>
    <row r="26" spans="1:6" ht="15" customHeight="1">
      <c r="A26" s="236" t="s">
        <v>194</v>
      </c>
      <c r="B26" s="247"/>
      <c r="C26" s="247"/>
      <c r="D26" s="247"/>
      <c r="E26" s="242"/>
      <c r="F26" s="243"/>
    </row>
    <row r="27" spans="1:6" ht="15" customHeight="1">
      <c r="A27" s="236" t="s">
        <v>195</v>
      </c>
      <c r="B27" s="247"/>
      <c r="C27" s="247"/>
      <c r="D27" s="247"/>
      <c r="E27" s="242"/>
      <c r="F27" s="243"/>
    </row>
    <row r="28" spans="1:6" ht="15" customHeight="1">
      <c r="A28" s="239" t="s">
        <v>190</v>
      </c>
      <c r="B28" s="194">
        <v>53066</v>
      </c>
      <c r="C28" s="194">
        <v>954945</v>
      </c>
      <c r="D28" s="158">
        <v>0</v>
      </c>
      <c r="E28" s="158">
        <v>0</v>
      </c>
      <c r="F28" s="194">
        <f>SUM(B28:E28)</f>
        <v>1008011</v>
      </c>
    </row>
    <row r="29" spans="1:6" ht="15" customHeight="1">
      <c r="A29" s="239" t="s">
        <v>191</v>
      </c>
      <c r="B29" s="194">
        <v>21226</v>
      </c>
      <c r="C29" s="194">
        <v>67648</v>
      </c>
      <c r="D29" s="194">
        <v>46690</v>
      </c>
      <c r="E29" s="194">
        <v>9100</v>
      </c>
      <c r="F29" s="194">
        <f>SUM(B29:E29)</f>
        <v>144664</v>
      </c>
    </row>
    <row r="30" spans="1:6" ht="15" customHeight="1">
      <c r="A30" s="239" t="s">
        <v>192</v>
      </c>
      <c r="B30" s="158">
        <v>0</v>
      </c>
      <c r="C30" s="158">
        <v>0</v>
      </c>
      <c r="D30" s="158">
        <v>0</v>
      </c>
      <c r="E30" s="158">
        <v>0</v>
      </c>
      <c r="F30" s="194">
        <f>SUM(B30:E30)</f>
        <v>0</v>
      </c>
    </row>
    <row r="31" spans="1:6" ht="15" customHeight="1" thickBot="1">
      <c r="A31" s="240" t="s">
        <v>165</v>
      </c>
      <c r="B31" s="196">
        <f>SUM(B28:B30)</f>
        <v>74292</v>
      </c>
      <c r="C31" s="196">
        <f>SUM(C28:C30)</f>
        <v>1022593</v>
      </c>
      <c r="D31" s="196">
        <f>SUM(D28:D30)</f>
        <v>46690</v>
      </c>
      <c r="E31" s="196">
        <f>SUM(E28:E30)</f>
        <v>9100</v>
      </c>
      <c r="F31" s="198">
        <f>SUM(F28:F30)</f>
        <v>1152675</v>
      </c>
    </row>
    <row r="32" spans="1:6" s="249" customFormat="1" ht="15" customHeight="1" thickTop="1">
      <c r="A32" s="236"/>
      <c r="B32" s="247"/>
      <c r="C32" s="247"/>
      <c r="D32" s="247"/>
      <c r="E32" s="247"/>
      <c r="F32" s="248"/>
    </row>
    <row r="33" spans="1:6" ht="15" customHeight="1">
      <c r="A33" s="236" t="s">
        <v>196</v>
      </c>
      <c r="B33" s="241"/>
      <c r="C33" s="241"/>
      <c r="D33" s="241"/>
      <c r="E33" s="242"/>
      <c r="F33" s="243"/>
    </row>
    <row r="34" spans="1:6" ht="15" customHeight="1">
      <c r="A34" s="239" t="s">
        <v>190</v>
      </c>
      <c r="B34" s="250">
        <f aca="true" t="shared" si="0" ref="B34:E36">B9+B15+B21-B28</f>
        <v>330374</v>
      </c>
      <c r="C34" s="250">
        <f t="shared" si="0"/>
        <v>607753</v>
      </c>
      <c r="D34" s="250">
        <f t="shared" si="0"/>
        <v>-22315</v>
      </c>
      <c r="E34" s="250">
        <f t="shared" si="0"/>
        <v>-150</v>
      </c>
      <c r="F34" s="250">
        <f>SUM(B34:E34)</f>
        <v>915662</v>
      </c>
    </row>
    <row r="35" spans="1:6" ht="15" customHeight="1">
      <c r="A35" s="239" t="s">
        <v>191</v>
      </c>
      <c r="B35" s="250">
        <f t="shared" si="0"/>
        <v>476511</v>
      </c>
      <c r="C35" s="250">
        <f t="shared" si="0"/>
        <v>233584</v>
      </c>
      <c r="D35" s="250">
        <f t="shared" si="0"/>
        <v>-20556</v>
      </c>
      <c r="E35" s="250">
        <f t="shared" si="0"/>
        <v>-9100</v>
      </c>
      <c r="F35" s="250">
        <f>SUM(B35:E35)</f>
        <v>680439</v>
      </c>
    </row>
    <row r="36" spans="1:6" ht="15" customHeight="1">
      <c r="A36" s="239" t="s">
        <v>192</v>
      </c>
      <c r="B36" s="158">
        <f t="shared" si="0"/>
        <v>0</v>
      </c>
      <c r="C36" s="158">
        <f t="shared" si="0"/>
        <v>0</v>
      </c>
      <c r="D36" s="158">
        <f t="shared" si="0"/>
        <v>0</v>
      </c>
      <c r="E36" s="158">
        <f t="shared" si="0"/>
        <v>0</v>
      </c>
      <c r="F36" s="158">
        <f>SUM(B36:E36)</f>
        <v>0</v>
      </c>
    </row>
    <row r="37" spans="1:6" ht="15" customHeight="1" thickBot="1">
      <c r="A37" s="240" t="s">
        <v>165</v>
      </c>
      <c r="B37" s="251">
        <f>SUM(B34:B36)</f>
        <v>806885</v>
      </c>
      <c r="C37" s="251">
        <f>SUM(C34:C36)</f>
        <v>841337</v>
      </c>
      <c r="D37" s="251">
        <f>SUM(D34:D36)</f>
        <v>-42871</v>
      </c>
      <c r="E37" s="251">
        <f>SUM(E34:E36)</f>
        <v>-9250</v>
      </c>
      <c r="F37" s="251">
        <f>SUM(F34:F36)</f>
        <v>1596101</v>
      </c>
    </row>
    <row r="38" spans="2:6" ht="15" customHeight="1" thickTop="1">
      <c r="B38" s="246"/>
      <c r="C38" s="246"/>
      <c r="D38" s="246"/>
      <c r="F38" s="253"/>
    </row>
    <row r="39" spans="1:6" s="257" customFormat="1" ht="15" customHeight="1">
      <c r="A39" s="254"/>
      <c r="B39" s="255"/>
      <c r="C39" s="255"/>
      <c r="D39" s="255"/>
      <c r="E39" s="256"/>
      <c r="F39" s="253"/>
    </row>
    <row r="40" spans="2:4" ht="15" customHeight="1">
      <c r="B40" s="237"/>
      <c r="C40" s="237"/>
      <c r="D40" s="237"/>
    </row>
    <row r="41" spans="2:4" ht="15" customHeight="1">
      <c r="B41" s="237"/>
      <c r="C41" s="237"/>
      <c r="D41" s="237"/>
    </row>
    <row r="42" spans="2:4" ht="15" customHeight="1">
      <c r="B42" s="237"/>
      <c r="C42" s="237"/>
      <c r="D42" s="237"/>
    </row>
    <row r="43" spans="1:4" ht="15" customHeight="1">
      <c r="A43" s="229"/>
      <c r="B43" s="237"/>
      <c r="C43" s="237"/>
      <c r="D43" s="237"/>
    </row>
    <row r="44" spans="1:4" ht="15" customHeight="1">
      <c r="A44" s="229"/>
      <c r="B44" s="237"/>
      <c r="C44" s="237"/>
      <c r="D44" s="237"/>
    </row>
    <row r="45" spans="1:4" ht="15" customHeight="1">
      <c r="A45" s="229"/>
      <c r="B45" s="237"/>
      <c r="C45" s="237"/>
      <c r="D45" s="237"/>
    </row>
    <row r="46" spans="1:4" ht="15" customHeight="1">
      <c r="A46" s="229"/>
      <c r="B46" s="237"/>
      <c r="C46" s="237"/>
      <c r="D46" s="237"/>
    </row>
    <row r="47" spans="1:4" ht="15" customHeight="1">
      <c r="A47" s="229"/>
      <c r="B47" s="237"/>
      <c r="C47" s="237"/>
      <c r="D47" s="237"/>
    </row>
    <row r="48" spans="1:4" ht="15" customHeight="1">
      <c r="A48" s="229"/>
      <c r="B48" s="237"/>
      <c r="C48" s="237"/>
      <c r="D48" s="237"/>
    </row>
    <row r="49" spans="1:4" s="16" customFormat="1" ht="15" customHeight="1">
      <c r="A49" s="229"/>
      <c r="B49" s="237"/>
      <c r="C49" s="237"/>
      <c r="D49" s="237"/>
    </row>
    <row r="50" spans="1:4" s="16" customFormat="1" ht="15" customHeight="1">
      <c r="A50" s="229"/>
      <c r="B50" s="237"/>
      <c r="C50" s="237"/>
      <c r="D50" s="237"/>
    </row>
    <row r="51" spans="1:4" s="16" customFormat="1" ht="15" customHeight="1">
      <c r="A51" s="229"/>
      <c r="B51" s="237"/>
      <c r="C51" s="237"/>
      <c r="D51" s="237"/>
    </row>
    <row r="52" spans="1:4" s="16" customFormat="1" ht="15" customHeight="1">
      <c r="A52" s="229"/>
      <c r="B52" s="237"/>
      <c r="C52" s="237"/>
      <c r="D52" s="237"/>
    </row>
    <row r="53" spans="1:4" s="16" customFormat="1" ht="15" customHeight="1">
      <c r="A53" s="229"/>
      <c r="B53" s="237"/>
      <c r="C53" s="237"/>
      <c r="D53" s="237"/>
    </row>
    <row r="54" spans="1:4" s="16" customFormat="1" ht="15" customHeight="1">
      <c r="A54" s="229"/>
      <c r="B54" s="237"/>
      <c r="C54" s="237"/>
      <c r="D54" s="237"/>
    </row>
    <row r="55" spans="1:4" s="16" customFormat="1" ht="15" customHeight="1">
      <c r="A55" s="229"/>
      <c r="B55" s="258"/>
      <c r="C55" s="258"/>
      <c r="D55" s="258"/>
    </row>
    <row r="56" spans="1:4" s="16" customFormat="1" ht="15" customHeight="1">
      <c r="A56" s="229"/>
      <c r="B56" s="258"/>
      <c r="C56" s="258"/>
      <c r="D56" s="258"/>
    </row>
    <row r="57" spans="1:4" s="16" customFormat="1" ht="15" customHeight="1">
      <c r="A57" s="229"/>
      <c r="B57" s="258"/>
      <c r="C57" s="258"/>
      <c r="D57" s="258"/>
    </row>
    <row r="58" spans="1:4" s="16" customFormat="1" ht="15" customHeight="1">
      <c r="A58" s="229"/>
      <c r="B58" s="258"/>
      <c r="C58" s="258"/>
      <c r="D58" s="258"/>
    </row>
    <row r="59" spans="1:4" s="16" customFormat="1" ht="15" customHeight="1">
      <c r="A59" s="229"/>
      <c r="B59" s="258"/>
      <c r="C59" s="258"/>
      <c r="D59" s="258"/>
    </row>
    <row r="60" spans="1:4" s="16" customFormat="1" ht="15" customHeight="1">
      <c r="A60" s="229"/>
      <c r="B60" s="258"/>
      <c r="C60" s="258"/>
      <c r="D60" s="258"/>
    </row>
    <row r="61" spans="1:4" s="16" customFormat="1" ht="15" customHeight="1">
      <c r="A61" s="229"/>
      <c r="B61" s="258"/>
      <c r="C61" s="258"/>
      <c r="D61" s="258"/>
    </row>
    <row r="62" spans="1:4" s="16" customFormat="1" ht="15" customHeight="1">
      <c r="A62" s="229"/>
      <c r="B62" s="258"/>
      <c r="C62" s="258"/>
      <c r="D62" s="258"/>
    </row>
    <row r="63" spans="1:4" s="16" customFormat="1" ht="15" customHeight="1">
      <c r="A63" s="229"/>
      <c r="B63" s="258"/>
      <c r="C63" s="258"/>
      <c r="D63" s="258"/>
    </row>
    <row r="64" spans="1:4" s="16" customFormat="1" ht="15" customHeight="1">
      <c r="A64" s="229"/>
      <c r="B64" s="258"/>
      <c r="C64" s="258"/>
      <c r="D64" s="258"/>
    </row>
    <row r="65" s="16" customFormat="1" ht="15" customHeight="1">
      <c r="A65" s="229"/>
    </row>
    <row r="66" s="16" customFormat="1" ht="15" customHeight="1">
      <c r="A66" s="229"/>
    </row>
    <row r="67" s="16" customFormat="1" ht="15" customHeight="1">
      <c r="A67" s="229"/>
    </row>
    <row r="68" s="16" customFormat="1" ht="15" customHeight="1">
      <c r="A68" s="229"/>
    </row>
    <row r="69" s="16" customFormat="1" ht="15" customHeight="1">
      <c r="A69" s="229"/>
    </row>
    <row r="70" s="16" customFormat="1" ht="15" customHeight="1">
      <c r="A70" s="229"/>
    </row>
    <row r="71" s="16" customFormat="1" ht="15" customHeight="1">
      <c r="A71" s="229"/>
    </row>
    <row r="72" s="16" customFormat="1" ht="15" customHeight="1">
      <c r="A72" s="229"/>
    </row>
    <row r="73" s="16" customFormat="1" ht="15" customHeight="1">
      <c r="A73" s="229"/>
    </row>
    <row r="74" s="16" customFormat="1" ht="15" customHeight="1">
      <c r="A74" s="229"/>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2020-08-14T17:13:54Z</cp:lastPrinted>
  <dcterms:created xsi:type="dcterms:W3CDTF">2020-08-14T17:02:34Z</dcterms:created>
  <dcterms:modified xsi:type="dcterms:W3CDTF">2020-08-14T17:15:05Z</dcterms:modified>
  <cp:category/>
  <cp:version/>
  <cp:contentType/>
  <cp:contentStatus/>
</cp:coreProperties>
</file>